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6" name="ID_99B8F16CC92347D29060DA45CAB1E589" descr="黑色垃圾袋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3535" y="4706620"/>
          <a:ext cx="10058400" cy="10200640"/>
        </a:xfrm>
        <a:prstGeom prst="rect">
          <a:avLst/>
        </a:prstGeom>
      </xdr:spPr>
    </xdr:pic>
  </etc:cellImage>
  <etc:cellImage>
    <xdr:pic>
      <xdr:nvPicPr>
        <xdr:cNvPr id="21" name="ID_19FA0F7B02374D3D87EFC4AD02BB0F5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81675" y="2056765"/>
          <a:ext cx="1781810" cy="1416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9DABBB8C292B4AA3A50F7BA3EAD4A732" descr="医疗垃圾袋（黄色）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23535" y="5024120"/>
          <a:ext cx="8280400" cy="10195560"/>
        </a:xfrm>
        <a:prstGeom prst="rect">
          <a:avLst/>
        </a:prstGeom>
      </xdr:spPr>
    </xdr:pic>
  </etc:cellImage>
  <etc:cellImage>
    <xdr:pic>
      <xdr:nvPicPr>
        <xdr:cNvPr id="20" name="ID_1DA11D234E104E818EC5FD09A9E8541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94020" y="706755"/>
          <a:ext cx="1374775" cy="1179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BF2BA1B942834F448383A9F825DCFCB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68390" y="61874400"/>
          <a:ext cx="472440" cy="532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44" name="ID_B5DFF3A599A84FFBA1EB4C947BE558D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37935" y="46830615"/>
          <a:ext cx="384810" cy="244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72" name="ID_CF9435FA71C543528DB6546ABFABA7A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81750" y="35417760"/>
          <a:ext cx="299720" cy="276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C878B9DC08704086B6137E5A161CB55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81650" y="8406130"/>
          <a:ext cx="2009775" cy="1621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903836AB0A3A408D94A599576F4317C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266815" y="7797800"/>
          <a:ext cx="1249680" cy="941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017AABDF8F6C481493F4D21DB64CFA1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60795" y="3153410"/>
          <a:ext cx="1669415" cy="15227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74" name="ID_18D4E4967A5444F78E172B5E915C233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259830" y="36316920"/>
          <a:ext cx="438150" cy="2139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70" name="ID_F725C709CA384CBE8D5F1E3E5066688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290310" y="62556390"/>
          <a:ext cx="470535" cy="4597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46" name="ID_E66AD27E1F8C4A4A87F794ED4A92945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234430" y="47787560"/>
          <a:ext cx="485775" cy="3613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72D3757C5D048ECBFBAA8F7BE6CFD55" descr="礼服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229350" y="600075"/>
          <a:ext cx="6276340" cy="10160000"/>
        </a:xfrm>
        <a:prstGeom prst="rect">
          <a:avLst/>
        </a:prstGeom>
      </xdr:spPr>
    </xdr:pic>
  </etc:cellImage>
  <etc:cellImage>
    <xdr:pic>
      <xdr:nvPicPr>
        <xdr:cNvPr id="59" name="ID_6D1EE7CD4CE4487C81B14F0A205E6F2D" descr="星球枕头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423535" y="7564120"/>
          <a:ext cx="3086100" cy="2976880"/>
        </a:xfrm>
        <a:prstGeom prst="rect">
          <a:avLst/>
        </a:prstGeom>
      </xdr:spPr>
    </xdr:pic>
  </etc:cellImage>
  <etc:cellImage>
    <xdr:pic>
      <xdr:nvPicPr>
        <xdr:cNvPr id="26" name="ID_39CB39D0106243508FCEA3D8DBDF293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725795" y="3745865"/>
          <a:ext cx="2151380" cy="2207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A9892B7F75FA48679F34F8E9D208BA25" descr="390a7eb7-9c34-43af-8ad4-3d63807ffd9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251575" y="4851400"/>
          <a:ext cx="5657850" cy="10149840"/>
        </a:xfrm>
        <a:prstGeom prst="rect">
          <a:avLst/>
        </a:prstGeom>
      </xdr:spPr>
    </xdr:pic>
  </etc:cellImage>
  <etc:cellImage>
    <xdr:pic>
      <xdr:nvPicPr>
        <xdr:cNvPr id="77" name="ID_B023A841564A498893260CCED7485C0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168390" y="61087000"/>
          <a:ext cx="527050" cy="395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E1454E8E5A1D43B3AE883AA2A1D5841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734050" y="6743700"/>
          <a:ext cx="1324610" cy="1313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60" name="ID_7C9092F66E034A97A88F6F29C40C030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315710" y="43302555"/>
          <a:ext cx="439420" cy="250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BFFC1517D2704C199FC363C8A89B5B8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525260" y="7196455"/>
          <a:ext cx="1335405" cy="960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40" name="ID_388AF0463AEB4ECCA0292C3DA89CDFD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358890" y="54866540"/>
          <a:ext cx="526415" cy="2400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81" name="ID_A11558E0345241B7A91228D6748CE75B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183630" y="39446200"/>
          <a:ext cx="514350" cy="342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98" name="ID_98B6BBDF1E334779A1A21823FA008ED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336665" y="66346070"/>
          <a:ext cx="441325" cy="473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A250CF8B764148FC9CDBD61336EABE79" descr="微信图片_20251101134352"/>
        <xdr:cNvPicPr>
          <a:picLocks noChangeAspect="1"/>
        </xdr:cNvPicPr>
      </xdr:nvPicPr>
      <xdr:blipFill>
        <a:blip r:embed="rId25"/>
        <a:srcRect t="27367" r="-1027" b="27273"/>
        <a:stretch>
          <a:fillRect/>
        </a:stretch>
      </xdr:blipFill>
      <xdr:spPr>
        <a:xfrm>
          <a:off x="5695950" y="4333875"/>
          <a:ext cx="4686300" cy="4610100"/>
        </a:xfrm>
        <a:prstGeom prst="rect">
          <a:avLst/>
        </a:prstGeom>
      </xdr:spPr>
    </xdr:pic>
  </etc:cellImage>
  <etc:cellImage>
    <xdr:pic>
      <xdr:nvPicPr>
        <xdr:cNvPr id="30" name="ID_4071E3235E614313B59DBFE40299ABCD" descr="微信图片_20251103131453_84_133"/>
        <xdr:cNvPicPr>
          <a:picLocks noChangeAspect="1"/>
        </xdr:cNvPicPr>
      </xdr:nvPicPr>
      <xdr:blipFill>
        <a:blip r:embed="rId26"/>
        <a:srcRect t="21515" r="2272" b="33788"/>
        <a:stretch>
          <a:fillRect/>
        </a:stretch>
      </xdr:blipFill>
      <xdr:spPr>
        <a:xfrm>
          <a:off x="10250805" y="5199380"/>
          <a:ext cx="4533900" cy="4566920"/>
        </a:xfrm>
        <a:prstGeom prst="rect">
          <a:avLst/>
        </a:prstGeom>
      </xdr:spPr>
    </xdr:pic>
  </etc:cellImage>
  <etc:cellImage>
    <xdr:pic>
      <xdr:nvPicPr>
        <xdr:cNvPr id="11" name="ID_151C030A6CF243019B6628E0EB73EF81" descr="e9d524a97f226f670f8026e37e6002c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480810" y="79070200"/>
          <a:ext cx="432435" cy="567055"/>
        </a:xfrm>
        <a:prstGeom prst="rect">
          <a:avLst/>
        </a:prstGeom>
      </xdr:spPr>
    </xdr:pic>
  </etc:cellImage>
  <etc:cellImage>
    <xdr:pic>
      <xdr:nvPicPr>
        <xdr:cNvPr id="148" name="ID_90067EB86E6A435A877B20BEEF49AE9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400925" y="3149600"/>
          <a:ext cx="3609975" cy="529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BCBB7037314240EEAC1DBA80670DB6FB" descr="鞋"/>
        <xdr:cNvPicPr>
          <a:picLocks noChangeAspect="1"/>
        </xdr:cNvPicPr>
      </xdr:nvPicPr>
      <xdr:blipFill>
        <a:blip r:embed="rId29"/>
        <a:srcRect t="27936" r="4531" b="28504"/>
        <a:stretch>
          <a:fillRect/>
        </a:stretch>
      </xdr:blipFill>
      <xdr:spPr>
        <a:xfrm>
          <a:off x="7600950" y="3759200"/>
          <a:ext cx="4429125" cy="4425950"/>
        </a:xfrm>
        <a:prstGeom prst="rect">
          <a:avLst/>
        </a:prstGeom>
      </xdr:spPr>
    </xdr:pic>
  </etc:cellImage>
  <etc:cellImage>
    <xdr:pic>
      <xdr:nvPicPr>
        <xdr:cNvPr id="28" name="ID_052A332ED16D4D65AAAA0481088A56EA" descr="微信图片_20251103131007_83_133"/>
        <xdr:cNvPicPr>
          <a:picLocks noChangeAspect="1"/>
        </xdr:cNvPicPr>
      </xdr:nvPicPr>
      <xdr:blipFill>
        <a:blip r:embed="rId30"/>
        <a:srcRect t="22197" r="3258" b="33409"/>
        <a:stretch>
          <a:fillRect/>
        </a:stretch>
      </xdr:blipFill>
      <xdr:spPr>
        <a:xfrm>
          <a:off x="5457825" y="4127500"/>
          <a:ext cx="4488180" cy="4536440"/>
        </a:xfrm>
        <a:prstGeom prst="rect">
          <a:avLst/>
        </a:prstGeom>
      </xdr:spPr>
    </xdr:pic>
  </etc:cellImage>
  <etc:cellImage>
    <xdr:pic>
      <xdr:nvPicPr>
        <xdr:cNvPr id="67" name="ID_39DC47BFABDA48F395CAB124FBFA3F4A" descr="立式温湿度计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423535" y="11374120"/>
          <a:ext cx="10058400" cy="10093960"/>
        </a:xfrm>
        <a:prstGeom prst="rect">
          <a:avLst/>
        </a:prstGeom>
      </xdr:spPr>
    </xdr:pic>
  </etc:cellImage>
  <etc:cellImage>
    <xdr:pic>
      <xdr:nvPicPr>
        <xdr:cNvPr id="6" name="ID_BA2B8009ED2A4287B3BC0A72DC68DE1D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450205" y="1376680"/>
          <a:ext cx="4343400" cy="4514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8A7A74E274D14E85A30F4293B424FBA9" descr="引导员"/>
        <xdr:cNvPicPr>
          <a:picLocks noChangeAspect="1"/>
        </xdr:cNvPicPr>
      </xdr:nvPicPr>
      <xdr:blipFill>
        <a:blip r:embed="rId33"/>
        <a:srcRect l="2464" t="19792" b="33902"/>
        <a:stretch>
          <a:fillRect/>
        </a:stretch>
      </xdr:blipFill>
      <xdr:spPr>
        <a:xfrm>
          <a:off x="5753100" y="1082675"/>
          <a:ext cx="4524375" cy="4705350"/>
        </a:xfrm>
        <a:prstGeom prst="rect">
          <a:avLst/>
        </a:prstGeom>
      </xdr:spPr>
    </xdr:pic>
  </etc:cellImage>
  <etc:cellImage>
    <xdr:pic>
      <xdr:nvPicPr>
        <xdr:cNvPr id="11586" name="ID_85277E8391FE4EC89105C830B7FB335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214110" y="56591200"/>
          <a:ext cx="480060" cy="3168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59" name="ID_86BC9ADC032B46D788D7E1D4A5437BE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6414135" y="41809035"/>
          <a:ext cx="257175" cy="2565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79" name="ID_C936CFF9E4DC4038A684B55156F5516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6381750" y="39171880"/>
          <a:ext cx="383540" cy="26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58" name="ID_79C0611FB156473CB8BBD7C4D928180B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358255" y="41247695"/>
          <a:ext cx="311150" cy="329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89" name="ID_CC65BDDA698F42748A48EEDA33BFA12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282690" y="58968640"/>
          <a:ext cx="499110" cy="3689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75596EABAA09414D8488CE2346515B78" descr="3"/>
        <xdr:cNvPicPr/>
      </xdr:nvPicPr>
      <xdr:blipFill>
        <a:blip r:embed="rId39" cstate="print"/>
        <a:srcRect/>
        <a:stretch>
          <a:fillRect/>
        </a:stretch>
      </xdr:blipFill>
      <xdr:spPr>
        <a:xfrm>
          <a:off x="5446395" y="5986780"/>
          <a:ext cx="628650" cy="504825"/>
        </a:xfrm>
        <a:prstGeom prst="rect">
          <a:avLst/>
        </a:prstGeom>
        <a:noFill/>
      </xdr:spPr>
    </xdr:pic>
  </etc:cellImage>
  <etc:cellImage>
    <xdr:pic>
      <xdr:nvPicPr>
        <xdr:cNvPr id="149" name="ID_96289DA3CDBF4784A439458C0BD536F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400925" y="2755900"/>
          <a:ext cx="3124200" cy="4410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E1B96495B03B4406B67B66599E8B464A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168390" y="57721500"/>
          <a:ext cx="344170" cy="266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61" name="ID_0BA780759F604F28B5112E3F259BA82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267450" y="42862500"/>
          <a:ext cx="433070" cy="249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0DA785E5D1DB4FE0AC364C3902CBDE3E" descr="手环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423535" y="11691620"/>
          <a:ext cx="6096000" cy="6126480"/>
        </a:xfrm>
        <a:prstGeom prst="rect">
          <a:avLst/>
        </a:prstGeom>
      </xdr:spPr>
    </xdr:pic>
  </etc:cellImage>
  <etc:cellImage>
    <xdr:pic>
      <xdr:nvPicPr>
        <xdr:cNvPr id="154" name="ID_F9D522B0CD364D71A1892F74438EB4EB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400925" y="3543300"/>
          <a:ext cx="4029075" cy="3981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BF016DA34D454A989D8DD80DC61DF97D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400925" y="3937000"/>
          <a:ext cx="5724525" cy="2838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2" name="ID_FC6963AC87DF4FE0BA3E2819A4FAAA5F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400925" y="4330700"/>
          <a:ext cx="4276725" cy="6067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1" name="ID_2B8AA83A133F4CF1864F6AF1A57755E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400925" y="4724400"/>
          <a:ext cx="6648450" cy="5553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33539DB80EC94A07A557BF3EFB83EB68" descr="推车"/>
        <xdr:cNvPicPr>
          <a:picLocks noChangeAspect="1"/>
        </xdr:cNvPicPr>
      </xdr:nvPicPr>
      <xdr:blipFill>
        <a:blip r:embed="rId47"/>
        <a:srcRect l="493" t="22879" b="33409"/>
        <a:stretch>
          <a:fillRect/>
        </a:stretch>
      </xdr:blipFill>
      <xdr:spPr>
        <a:xfrm>
          <a:off x="10250805" y="7091680"/>
          <a:ext cx="4616450" cy="4467860"/>
        </a:xfrm>
        <a:prstGeom prst="rect">
          <a:avLst/>
        </a:prstGeom>
      </xdr:spPr>
    </xdr:pic>
  </etc:cellImage>
  <etc:cellImage>
    <xdr:pic>
      <xdr:nvPicPr>
        <xdr:cNvPr id="11594" name="ID_729568C8DDF741C1A2218665E6CED1A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6231890" y="64344550"/>
          <a:ext cx="656590" cy="623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C76A534225C7409A912594F64564035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450205" y="2329180"/>
          <a:ext cx="6534150" cy="6276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82" name="ID_D40BDAA4CF2B4B2890919C61C071452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6381750" y="40096440"/>
          <a:ext cx="480060" cy="310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B7F7010E59B4C3B9E61CAA166ACF80F" descr="微信图片_20251102123257_106_39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5423535" y="896620"/>
          <a:ext cx="6124575" cy="5153660"/>
        </a:xfrm>
        <a:prstGeom prst="rect">
          <a:avLst/>
        </a:prstGeom>
      </xdr:spPr>
    </xdr:pic>
  </etc:cellImage>
  <etc:cellImage>
    <xdr:pic>
      <xdr:nvPicPr>
        <xdr:cNvPr id="14" name="ID_C0780363AA82492F8BBB8DF7EA561EB7" descr="记录夹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5423535" y="1849120"/>
          <a:ext cx="6096000" cy="6197600"/>
        </a:xfrm>
        <a:prstGeom prst="rect">
          <a:avLst/>
        </a:prstGeom>
      </xdr:spPr>
    </xdr:pic>
  </etc:cellImage>
  <etc:cellImage>
    <xdr:pic>
      <xdr:nvPicPr>
        <xdr:cNvPr id="81" name="ID_7C869A54AD89444A9F38628AB9BE10F1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6168390" y="25742900"/>
          <a:ext cx="187325" cy="198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167FAEF1865D40758CBD2FF07F6E768B" descr="感应式垃圾桶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5423535" y="2801620"/>
          <a:ext cx="6096000" cy="6121400"/>
        </a:xfrm>
        <a:prstGeom prst="rect">
          <a:avLst/>
        </a:prstGeom>
      </xdr:spPr>
    </xdr:pic>
  </etc:cellImage>
  <etc:cellImage>
    <xdr:pic>
      <xdr:nvPicPr>
        <xdr:cNvPr id="58" name="ID_421B2247B4754D2B83FC6082D7FCCBC5" descr="挂钟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5423535" y="7246620"/>
          <a:ext cx="7543800" cy="10160000"/>
        </a:xfrm>
        <a:prstGeom prst="rect">
          <a:avLst/>
        </a:prstGeom>
      </xdr:spPr>
    </xdr:pic>
  </etc:cellImage>
  <etc:cellImage>
    <xdr:pic>
      <xdr:nvPicPr>
        <xdr:cNvPr id="11571" name="ID_42FB4EFBF88748AEB40068358DAD8F14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6168390" y="35001200"/>
          <a:ext cx="353060" cy="301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678AF6D42B104DE2A2812D62EA92813E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6168390" y="61480700"/>
          <a:ext cx="499110" cy="581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14F69727B61C469FBA5860B7F95F0F6E" descr="无痕钉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5423535" y="10739120"/>
          <a:ext cx="6096000" cy="6141720"/>
        </a:xfrm>
        <a:prstGeom prst="rect">
          <a:avLst/>
        </a:prstGeom>
      </xdr:spPr>
    </xdr:pic>
  </etc:cellImage>
  <etc:cellImage>
    <xdr:pic>
      <xdr:nvPicPr>
        <xdr:cNvPr id="11573" name="ID_94FF179575B84C239D8FEAF2C2E90F8B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6336030" y="35847020"/>
          <a:ext cx="362585" cy="350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63" name="ID_EDD954FCEB704EBF9B2D9B29CD4CA3F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6244590" y="36786820"/>
          <a:ext cx="511810" cy="3092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75" name="ID_FDCBF6ADF4EB473F8E32E7D2D9A559F8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6391910" y="37195125"/>
          <a:ext cx="304165" cy="146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D66BD53C798A491E8B48124316E2EDEE"/>
        <xdr:cNvPicPr/>
      </xdr:nvPicPr>
      <xdr:blipFill>
        <a:blip r:embed="rId62" r:link="rId63"/>
        <a:stretch>
          <a:fillRect/>
        </a:stretch>
      </xdr:blipFill>
      <xdr:spPr>
        <a:xfrm>
          <a:off x="7416165" y="1416685"/>
          <a:ext cx="930910" cy="144907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576" name="ID_BA02C49AFFD64EEDBE0D5464E5F648A2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6168390" y="37515800"/>
          <a:ext cx="380365" cy="1860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78" name="ID_A5644E8DBABF4B5B97704EBAEC2F6181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6419850" y="38392100"/>
          <a:ext cx="241935" cy="1955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B3EA385415EB476E8E136151E2841A8B" descr="52555da84ec1e751eae28b4cabc516b"/>
        <xdr:cNvPicPr>
          <a:picLocks noChangeAspect="1"/>
        </xdr:cNvPicPr>
      </xdr:nvPicPr>
      <xdr:blipFill>
        <a:blip r:embed="rId66"/>
        <a:srcRect b="31474"/>
        <a:stretch>
          <a:fillRect/>
        </a:stretch>
      </xdr:blipFill>
      <xdr:spPr>
        <a:xfrm flipH="1">
          <a:off x="6493510" y="37578665"/>
          <a:ext cx="720725" cy="631825"/>
        </a:xfrm>
        <a:prstGeom prst="rect">
          <a:avLst/>
        </a:prstGeom>
      </xdr:spPr>
    </xdr:pic>
  </etc:cellImage>
  <etc:cellImage>
    <xdr:pic>
      <xdr:nvPicPr>
        <xdr:cNvPr id="11538" name="ID_48C2965B30D144939FC6FA4106E09EAB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6264275" y="52008405"/>
          <a:ext cx="471805" cy="236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80" name="ID_CBDAB2FB98C1408EA8FD5A6DD5888EE0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6419215" y="38755320"/>
          <a:ext cx="345440" cy="292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62" name="ID_40D9ECDE7506463E963AC3CB974526C9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6497955" y="40588565"/>
          <a:ext cx="312420" cy="27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83" name="ID_E6655A80DF604CEEA890CC4FDEF343CD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6259830" y="42250360"/>
          <a:ext cx="394335" cy="323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F0E473BB279C4374B696A9A71289C52A"/>
        <xdr:cNvPicPr>
          <a:picLocks noChangeAspect="1"/>
        </xdr:cNvPicPr>
      </xdr:nvPicPr>
      <xdr:blipFill>
        <a:blip r:embed="rId71" r:link="rId63"/>
        <a:stretch>
          <a:fillRect/>
        </a:stretch>
      </xdr:blipFill>
      <xdr:spPr>
        <a:xfrm>
          <a:off x="7400925" y="6692900"/>
          <a:ext cx="6858000" cy="70294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555" name="ID_E4BC2FB0DFB64FDB841EEDC93AA08D8F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6304915" y="58551445"/>
          <a:ext cx="234950" cy="271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56" name="ID_4003474394AA40FBB2E0690C4484854F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6398895" y="43733720"/>
          <a:ext cx="431165" cy="298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57" name="ID_3C678AA53AC541FBB9AC5B368921B12D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6341110" y="44415075"/>
          <a:ext cx="372110" cy="262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64" name="ID_77B99A3F92864BC8AE2C537F4FD37F0E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6386195" y="59726830"/>
          <a:ext cx="399415" cy="405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41" name="ID_83636ED61E6C4CE89A3F507C2D8A155F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6363970" y="44814490"/>
          <a:ext cx="295275" cy="224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42" name="ID_5D43FDAAEEAA43808C8B348D06763786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6330950" y="45120560"/>
          <a:ext cx="240665" cy="3168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52" name="ID_CCB92FDFAD374C6CAB55C3CBC089420A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6168390" y="45529500"/>
          <a:ext cx="480060" cy="2336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43" name="ID_3F247EB675014361B352D487364797C6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6247130" y="46228635"/>
          <a:ext cx="454660" cy="2336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45" name="ID_380407A772144669ABF5593C6BF4314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303010" y="47856140"/>
          <a:ext cx="485775" cy="361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47" name="ID_94826190275440D2BF8C569906B4381A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6492875" y="48566705"/>
          <a:ext cx="337820" cy="4133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50" name="ID_2DAE70B6C8424CE2A838679D450001D1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6355715" y="49378870"/>
          <a:ext cx="290195" cy="238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48" name="ID_0398AAD0576844F0AA3A9DAB1EA7A8FC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6259830" y="50172620"/>
          <a:ext cx="480060" cy="3073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49" name="ID_330DF40973DD4F13A7CB8FAB2A2C3522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6383655" y="50859690"/>
          <a:ext cx="175895" cy="24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39" name="ID_D8E02D829EFB401396B24F964841BB7D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6308090" y="52469415"/>
          <a:ext cx="470535" cy="291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51" name="ID_01F2F4D0C7714188B923A2E100ADE7E6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6393815" y="55443120"/>
          <a:ext cx="429895" cy="236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84" name="ID_F49C84E9F4A34F31AF7CCA7264210690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6320790" y="55775860"/>
          <a:ext cx="428625" cy="325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85" name="ID_05A6ED900872476DBE9F31E763234DA6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6275070" y="56197500"/>
          <a:ext cx="390525" cy="2724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87" name="ID_40DE4849AE9343688484292B3284CECD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6366510" y="56977280"/>
          <a:ext cx="398780" cy="281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88" name="ID_01864993C8E84D21BBA15A9A15E85809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6297930" y="58084720"/>
          <a:ext cx="384175" cy="387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99F5C70C46954256B5084ED86A174181" descr="翻页笔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5423535" y="12644120"/>
          <a:ext cx="990600" cy="2815590"/>
        </a:xfrm>
        <a:prstGeom prst="rect">
          <a:avLst/>
        </a:prstGeom>
      </xdr:spPr>
    </xdr:pic>
  </etc:cellImage>
  <etc:cellImage>
    <xdr:pic>
      <xdr:nvPicPr>
        <xdr:cNvPr id="78" name="ID_55623F094C3445EAB0BBEE3D4991F247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6168390" y="60553600"/>
          <a:ext cx="477520" cy="553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3A99932026B3459693D34206A12A03D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6168390" y="62268100"/>
          <a:ext cx="531495" cy="415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B2BB8CCD8CB040CF8572A848CE888496"/>
        <xdr:cNvPicPr>
          <a:picLocks noChangeAspect="1"/>
        </xdr:cNvPicPr>
      </xdr:nvPicPr>
      <xdr:blipFill>
        <a:blip r:embed="rId92" r:link="rId63"/>
        <a:stretch>
          <a:fillRect/>
        </a:stretch>
      </xdr:blipFill>
      <xdr:spPr>
        <a:xfrm>
          <a:off x="7400925" y="2755900"/>
          <a:ext cx="6858000" cy="7010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3" name="ID_3B8EE73F1A8F456A8D6CA9473AEFACE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6168390" y="63741300"/>
          <a:ext cx="517525" cy="514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93" name="ID_58839271A9764E8D84D4D9A26B83057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6503670" y="64152780"/>
          <a:ext cx="560070" cy="767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95" name="ID_C16839727E0A426090A4687DEFAF1BDE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6343650" y="65173860"/>
          <a:ext cx="513715" cy="4616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D8531B3C80484497A338C38627A3DFC1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6426835" y="65563750"/>
          <a:ext cx="476885" cy="428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2F0BC1113C66402E951E73245E91D233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6237605" y="66002535"/>
          <a:ext cx="490220" cy="3473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1E4BECB634F547D1BA148208C7046C06" descr="a6daed05f104ebc7630cc86e930abc0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6480810" y="79463900"/>
          <a:ext cx="673735" cy="694690"/>
        </a:xfrm>
        <a:prstGeom prst="rect">
          <a:avLst/>
        </a:prstGeom>
      </xdr:spPr>
    </xdr:pic>
  </etc:cellImage>
  <etc:cellImage>
    <xdr:pic>
      <xdr:nvPicPr>
        <xdr:cNvPr id="34" name="ID_C858814764C74408BE624952F52D1626" descr="5dce3e852eaa01e06f1926657d48543"/>
        <xdr:cNvPicPr>
          <a:picLocks noChangeAspect="1"/>
        </xdr:cNvPicPr>
      </xdr:nvPicPr>
      <xdr:blipFill>
        <a:blip r:embed="rId99"/>
        <a:srcRect t="14969"/>
        <a:stretch>
          <a:fillRect/>
        </a:stretch>
      </xdr:blipFill>
      <xdr:spPr>
        <a:xfrm>
          <a:off x="6480810" y="80645000"/>
          <a:ext cx="637540" cy="609600"/>
        </a:xfrm>
        <a:prstGeom prst="rect">
          <a:avLst/>
        </a:prstGeom>
      </xdr:spPr>
    </xdr:pic>
  </etc:cellImage>
  <etc:cellImage>
    <xdr:pic>
      <xdr:nvPicPr>
        <xdr:cNvPr id="31" name="ID_ACB7BD3E9D744060AB9A139ABC51FA89" descr="35bbc200-1327-4d80-be79-a398c4197388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6305550" y="99938205"/>
          <a:ext cx="495935" cy="314960"/>
        </a:xfrm>
        <a:prstGeom prst="rect">
          <a:avLst/>
        </a:prstGeom>
      </xdr:spPr>
    </xdr:pic>
  </etc:cellImage>
  <etc:cellImage>
    <xdr:pic>
      <xdr:nvPicPr>
        <xdr:cNvPr id="115" name="ID_7C6D7D6971964C53BF7174E77AD9CAAC"/>
        <xdr:cNvPicPr>
          <a:picLocks noChangeAspect="1"/>
        </xdr:cNvPicPr>
      </xdr:nvPicPr>
      <xdr:blipFill>
        <a:blip r:embed="rId101" r:link="rId63"/>
        <a:stretch>
          <a:fillRect/>
        </a:stretch>
      </xdr:blipFill>
      <xdr:spPr>
        <a:xfrm>
          <a:off x="7400925" y="4330700"/>
          <a:ext cx="7493000" cy="6858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6" name="ID_0CF81769B89F4FAF8E42DEF133C16047" descr="治疗盘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5423535" y="11056620"/>
          <a:ext cx="6096000" cy="6136640"/>
        </a:xfrm>
        <a:prstGeom prst="rect">
          <a:avLst/>
        </a:prstGeom>
      </xdr:spPr>
    </xdr:pic>
  </etc:cellImage>
  <etc:cellImage>
    <xdr:pic>
      <xdr:nvPicPr>
        <xdr:cNvPr id="68" name="ID_A1512731C63A49418C04DCEEEB0A347C" descr="温湿度计 智能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5423535" y="11691620"/>
          <a:ext cx="6096000" cy="6126480"/>
        </a:xfrm>
        <a:prstGeom prst="rect">
          <a:avLst/>
        </a:prstGeom>
      </xdr:spPr>
    </xdr:pic>
  </etc:cellImage>
  <etc:cellImage>
    <xdr:pic>
      <xdr:nvPicPr>
        <xdr:cNvPr id="103" name="ID_684510B7314F4A97B3FE7E99A267CC23"/>
        <xdr:cNvPicPr/>
      </xdr:nvPicPr>
      <xdr:blipFill>
        <a:blip r:embed="rId104"/>
        <a:stretch>
          <a:fillRect/>
        </a:stretch>
      </xdr:blipFill>
      <xdr:spPr>
        <a:xfrm>
          <a:off x="7429500" y="482600"/>
          <a:ext cx="848360" cy="617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4B30A129700E41BABD3A446397514E19"/>
        <xdr:cNvPicPr/>
      </xdr:nvPicPr>
      <xdr:blipFill>
        <a:blip r:embed="rId105" r:link="rId63"/>
        <a:stretch>
          <a:fillRect/>
        </a:stretch>
      </xdr:blipFill>
      <xdr:spPr>
        <a:xfrm>
          <a:off x="7632065" y="1155700"/>
          <a:ext cx="6655435" cy="55943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8" name="ID_6861737DDB4140439D7096117489A8B6"/>
        <xdr:cNvPicPr>
          <a:picLocks noChangeAspect="1"/>
        </xdr:cNvPicPr>
      </xdr:nvPicPr>
      <xdr:blipFill>
        <a:blip r:embed="rId106" r:link="rId63"/>
        <a:stretch>
          <a:fillRect/>
        </a:stretch>
      </xdr:blipFill>
      <xdr:spPr>
        <a:xfrm>
          <a:off x="7400925" y="1574800"/>
          <a:ext cx="6858000" cy="69088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3" name="ID_41777C1DCBCC4B05A1BA778BB511D47C"/>
        <xdr:cNvPicPr>
          <a:picLocks noChangeAspect="1"/>
        </xdr:cNvPicPr>
      </xdr:nvPicPr>
      <xdr:blipFill>
        <a:blip r:embed="rId107" r:link="rId63"/>
        <a:stretch>
          <a:fillRect/>
        </a:stretch>
      </xdr:blipFill>
      <xdr:spPr>
        <a:xfrm>
          <a:off x="7400925" y="3543300"/>
          <a:ext cx="7658100" cy="7772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4" name="ID_E5E9AC999371438D8291279A3859AD46"/>
        <xdr:cNvPicPr>
          <a:picLocks noChangeAspect="1"/>
        </xdr:cNvPicPr>
      </xdr:nvPicPr>
      <xdr:blipFill>
        <a:blip r:embed="rId108" r:link="rId63"/>
        <a:stretch>
          <a:fillRect/>
        </a:stretch>
      </xdr:blipFill>
      <xdr:spPr>
        <a:xfrm>
          <a:off x="7400925" y="3937000"/>
          <a:ext cx="7658100" cy="74104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6" name="ID_E984740B9B454A73B0D5AA8B79EAA197"/>
        <xdr:cNvPicPr>
          <a:picLocks noChangeAspect="1"/>
        </xdr:cNvPicPr>
      </xdr:nvPicPr>
      <xdr:blipFill>
        <a:blip r:embed="rId109" r:link="rId63"/>
        <a:stretch>
          <a:fillRect/>
        </a:stretch>
      </xdr:blipFill>
      <xdr:spPr>
        <a:xfrm>
          <a:off x="7400925" y="4724400"/>
          <a:ext cx="6858000" cy="68770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7" name="ID_FB82488792684F968692E68C326F07E2"/>
        <xdr:cNvPicPr>
          <a:picLocks noChangeAspect="1"/>
        </xdr:cNvPicPr>
      </xdr:nvPicPr>
      <xdr:blipFill>
        <a:blip r:embed="rId110" r:link="rId63"/>
        <a:stretch>
          <a:fillRect/>
        </a:stretch>
      </xdr:blipFill>
      <xdr:spPr>
        <a:xfrm>
          <a:off x="7400925" y="5118100"/>
          <a:ext cx="7658100" cy="5200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8" name="ID_D6B295043D0E4F3292448B132C388BCB"/>
        <xdr:cNvPicPr>
          <a:picLocks noChangeAspect="1"/>
        </xdr:cNvPicPr>
      </xdr:nvPicPr>
      <xdr:blipFill>
        <a:blip r:embed="rId111" r:link="rId63"/>
        <a:stretch>
          <a:fillRect/>
        </a:stretch>
      </xdr:blipFill>
      <xdr:spPr>
        <a:xfrm>
          <a:off x="7400925" y="5511800"/>
          <a:ext cx="6858000" cy="7010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9" name="ID_090611B5FCCB442F88A3426CA83353E1"/>
        <xdr:cNvPicPr>
          <a:picLocks noChangeAspect="1"/>
        </xdr:cNvPicPr>
      </xdr:nvPicPr>
      <xdr:blipFill>
        <a:blip r:embed="rId112" r:link="rId63"/>
        <a:stretch>
          <a:fillRect/>
        </a:stretch>
      </xdr:blipFill>
      <xdr:spPr>
        <a:xfrm>
          <a:off x="7400925" y="5905500"/>
          <a:ext cx="7658100" cy="7867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0" name="ID_5D3B4C31DA944E808D45A95115D0D67A"/>
        <xdr:cNvPicPr>
          <a:picLocks noChangeAspect="1"/>
        </xdr:cNvPicPr>
      </xdr:nvPicPr>
      <xdr:blipFill>
        <a:blip r:embed="rId113" r:link="rId63"/>
        <a:stretch>
          <a:fillRect/>
        </a:stretch>
      </xdr:blipFill>
      <xdr:spPr>
        <a:xfrm>
          <a:off x="7400925" y="6299200"/>
          <a:ext cx="7658100" cy="7772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2" name="ID_ED1EC36069994DD7B9E2A853AEC74A51"/>
        <xdr:cNvPicPr>
          <a:picLocks noChangeAspect="1"/>
        </xdr:cNvPicPr>
      </xdr:nvPicPr>
      <xdr:blipFill>
        <a:blip r:embed="rId114" r:link="rId63"/>
        <a:stretch>
          <a:fillRect/>
        </a:stretch>
      </xdr:blipFill>
      <xdr:spPr>
        <a:xfrm>
          <a:off x="7400925" y="7086600"/>
          <a:ext cx="7658100" cy="75819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3" name="ID_70A6F9D0350B4349AFC8F83CFC51AF5A"/>
        <xdr:cNvPicPr>
          <a:picLocks noChangeAspect="1"/>
        </xdr:cNvPicPr>
      </xdr:nvPicPr>
      <xdr:blipFill>
        <a:blip r:embed="rId115" r:link="rId63"/>
        <a:stretch>
          <a:fillRect/>
        </a:stretch>
      </xdr:blipFill>
      <xdr:spPr>
        <a:xfrm>
          <a:off x="7400925" y="7480300"/>
          <a:ext cx="6858000" cy="697865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<sst xmlns="http://schemas.openxmlformats.org/spreadsheetml/2006/main" count="485" uniqueCount="315">
  <si>
    <t>序号</t>
  </si>
  <si>
    <t>物品名称</t>
  </si>
  <si>
    <t>规格</t>
  </si>
  <si>
    <t>单位</t>
  </si>
  <si>
    <t>数量</t>
  </si>
  <si>
    <t>单价（元）</t>
  </si>
  <si>
    <t>金额</t>
  </si>
  <si>
    <t>图片</t>
  </si>
  <si>
    <t>医用网状高弹力绷带</t>
  </si>
  <si>
    <t>4#</t>
  </si>
  <si>
    <t>卷</t>
  </si>
  <si>
    <t>工具包</t>
  </si>
  <si>
    <t>21*17.5cm</t>
  </si>
  <si>
    <t>个</t>
  </si>
  <si>
    <t xml:space="preserve">     链霉素</t>
  </si>
  <si>
    <t>50支/盒</t>
  </si>
  <si>
    <t>盒</t>
  </si>
  <si>
    <t xml:space="preserve">助听器
</t>
  </si>
  <si>
    <t>果壳铃</t>
  </si>
  <si>
    <t>串</t>
  </si>
  <si>
    <t>服装</t>
  </si>
  <si>
    <t>套</t>
  </si>
  <si>
    <t>热敷贴</t>
  </si>
  <si>
    <t>15/盒</t>
  </si>
  <si>
    <t>布鞋</t>
  </si>
  <si>
    <t>双</t>
  </si>
  <si>
    <t>毛毡布</t>
  </si>
  <si>
    <t>8米</t>
  </si>
  <si>
    <t>5米</t>
  </si>
  <si>
    <t>蛙叫器</t>
  </si>
  <si>
    <t>湿度计</t>
  </si>
  <si>
    <t xml:space="preserve">室内情景模拟装饰 </t>
  </si>
  <si>
    <t>比赛赛事可推墙板</t>
  </si>
  <si>
    <t>立体，可推</t>
  </si>
  <si>
    <t>呼吸气囊高级</t>
  </si>
  <si>
    <t>安抚小熊</t>
  </si>
  <si>
    <t>流沙瓶+粉</t>
  </si>
  <si>
    <t>无线耳机</t>
  </si>
  <si>
    <t>动脉采血针</t>
  </si>
  <si>
    <t>电极片</t>
  </si>
  <si>
    <t>包</t>
  </si>
  <si>
    <t>碳酸氢钠注射液</t>
  </si>
  <si>
    <t>瓶</t>
  </si>
  <si>
    <t>独立包装纱布</t>
  </si>
  <si>
    <t>大包</t>
  </si>
  <si>
    <t>7号无菌带粉手套</t>
  </si>
  <si>
    <t>7.5号</t>
  </si>
  <si>
    <t>独立包装口罩</t>
  </si>
  <si>
    <t>AEd电极片</t>
  </si>
  <si>
    <t>500ml开盖盐水+碳酸氢钠（二批）</t>
  </si>
  <si>
    <t>箱</t>
  </si>
  <si>
    <t>气球测量仪</t>
  </si>
  <si>
    <t>电子体温枪</t>
  </si>
  <si>
    <t>护士表</t>
  </si>
  <si>
    <t>块</t>
  </si>
  <si>
    <t>沙具（灯塔，小船，椰子树等）</t>
  </si>
  <si>
    <t>沙盘（含沙子）</t>
  </si>
  <si>
    <t>艾灸升温毯</t>
  </si>
  <si>
    <t>翻盖碘伏</t>
  </si>
  <si>
    <t>500ml生理盐水开盖二批</t>
  </si>
  <si>
    <t>桌牌</t>
  </si>
  <si>
    <t>氧气枕</t>
  </si>
  <si>
    <t>软担架</t>
  </si>
  <si>
    <t>送检盒</t>
  </si>
  <si>
    <t>鼻导管、引流瓶贴</t>
  </si>
  <si>
    <t>条形码</t>
  </si>
  <si>
    <t>二维码腕带</t>
  </si>
  <si>
    <t>呼吸训练器</t>
  </si>
  <si>
    <t>引导员服装</t>
  </si>
  <si>
    <t>POLO衫长袖+白色百褶裙+白袜</t>
  </si>
  <si>
    <t>颁奖礼仪服装</t>
  </si>
  <si>
    <t>礼服</t>
  </si>
  <si>
    <t>工装皮鞋</t>
  </si>
  <si>
    <t>5cm</t>
  </si>
  <si>
    <t>白鞋</t>
  </si>
  <si>
    <t>记分员马甲</t>
  </si>
  <si>
    <t>件</t>
  </si>
  <si>
    <t>裁判服装</t>
  </si>
  <si>
    <t>老年护理与保健（衣）</t>
  </si>
  <si>
    <t>婴幼儿健康养育照护（衣）</t>
  </si>
  <si>
    <t>加密仲裁服装</t>
  </si>
  <si>
    <t>同上藏蓝色</t>
  </si>
  <si>
    <t>Sp 衣服</t>
  </si>
  <si>
    <t>XXXXXL 前开襟纯棉睡衣 男士</t>
  </si>
  <si>
    <t>礼仪托盘</t>
  </si>
  <si>
    <t>红色长方形大号43*31</t>
  </si>
  <si>
    <t>发胶</t>
  </si>
  <si>
    <t>黑色鬓卡</t>
  </si>
  <si>
    <t>u型发卡 50个/盒</t>
  </si>
  <si>
    <t>黑色发网</t>
  </si>
  <si>
    <t>书写大夹板</t>
  </si>
  <si>
    <t>A5得力牌</t>
  </si>
  <si>
    <t>A4夹板</t>
  </si>
  <si>
    <t>得力牌</t>
  </si>
  <si>
    <t>护士挂表</t>
  </si>
  <si>
    <t>护士笑脸表</t>
  </si>
  <si>
    <t>床头卡</t>
  </si>
  <si>
    <t>11.2*5.4CM</t>
  </si>
  <si>
    <t>张</t>
  </si>
  <si>
    <t>教学溶液</t>
  </si>
  <si>
    <t>250ml/袋，40袋/箱</t>
  </si>
  <si>
    <t>教学用一次性使用雾化器</t>
  </si>
  <si>
    <t>压缩口鼻雾化</t>
  </si>
  <si>
    <t>拖车</t>
  </si>
  <si>
    <t>90*60CM 称重350公斤</t>
  </si>
  <si>
    <t>置物箱</t>
  </si>
  <si>
    <t>65*47*35.5</t>
  </si>
  <si>
    <t>适老化餐桌</t>
  </si>
  <si>
    <t>正方形，实木材质0.8*0.8m</t>
  </si>
  <si>
    <t>记录夹</t>
  </si>
  <si>
    <t>315*225mm，塑料材质、蓝色</t>
  </si>
  <si>
    <t>黑色记录笔</t>
  </si>
  <si>
    <t>水笔，10支/盒</t>
  </si>
  <si>
    <t>家用感应式垃圾桶</t>
  </si>
  <si>
    <t>14L，充电款，白色</t>
  </si>
  <si>
    <t>速干手消毒液</t>
  </si>
  <si>
    <t>3M牌500ml</t>
  </si>
  <si>
    <t>一次性纸杯</t>
  </si>
  <si>
    <t>50只/包</t>
  </si>
  <si>
    <t>医用黄色垃圾袋</t>
  </si>
  <si>
    <t xml:space="preserve">45*50cm </t>
  </si>
  <si>
    <t>医用黑色垃圾袋</t>
  </si>
  <si>
    <t>45*50cm</t>
  </si>
  <si>
    <t>60*65cm</t>
  </si>
  <si>
    <t>南孚电池</t>
  </si>
  <si>
    <t>7号南孚4个/板</t>
  </si>
  <si>
    <t>板</t>
  </si>
  <si>
    <t>血糖仪电池</t>
  </si>
  <si>
    <t>纽扣电池，松下牌CR2032</t>
  </si>
  <si>
    <t>插排</t>
  </si>
  <si>
    <t>公牛牌，三项插座和两项插座有3排，10米</t>
  </si>
  <si>
    <t>公牛牌，三项插座和两项插座有3排，5米</t>
  </si>
  <si>
    <t>墙上挂钟</t>
  </si>
  <si>
    <t>阿拉伯数字挂钟，圆形  50-60cm</t>
  </si>
  <si>
    <t>适老化睡眠枕</t>
  </si>
  <si>
    <t>亚朵星球深睡枕pro3.0</t>
  </si>
  <si>
    <t>只</t>
  </si>
  <si>
    <t>中号软枕</t>
  </si>
  <si>
    <t>50*35cm 左右</t>
  </si>
  <si>
    <t>大号软枕</t>
  </si>
  <si>
    <t>74*48cm 左右</t>
  </si>
  <si>
    <t>挂钟无痕钉</t>
  </si>
  <si>
    <t>粘贴式</t>
  </si>
  <si>
    <t>标签纸</t>
  </si>
  <si>
    <t>手写，可粘贴，单贴直径10厘米，圆形，5色20贴/包</t>
  </si>
  <si>
    <t>厨房一次性手套</t>
  </si>
  <si>
    <t>加厚耐磨100支/盒</t>
  </si>
  <si>
    <t>厨房垃圾桶</t>
  </si>
  <si>
    <t>脚踏式 10L</t>
  </si>
  <si>
    <t>抽绳垃圾袋</t>
  </si>
  <si>
    <t>45*50cm  120支/卷</t>
  </si>
  <si>
    <t>茶点托盘</t>
  </si>
  <si>
    <t>24*18*cm 米色或蓝色</t>
  </si>
  <si>
    <t>儿童湿巾</t>
  </si>
  <si>
    <t>纸巾抽纸</t>
  </si>
  <si>
    <t>20包/箱、3层厚度、M号</t>
  </si>
  <si>
    <t>记录本</t>
  </si>
  <si>
    <t>32K</t>
  </si>
  <si>
    <t>本</t>
  </si>
  <si>
    <t>计算器</t>
  </si>
  <si>
    <t>铅笔</t>
  </si>
  <si>
    <t>带橡皮</t>
  </si>
  <si>
    <t>根</t>
  </si>
  <si>
    <t>胶皮手套</t>
  </si>
  <si>
    <t>中号</t>
  </si>
  <si>
    <t>副</t>
  </si>
  <si>
    <t>医用口罩</t>
  </si>
  <si>
    <t>10只/包</t>
  </si>
  <si>
    <t>免洗手消毒液</t>
  </si>
  <si>
    <t>500ml/瓶</t>
  </si>
  <si>
    <t>晨检卡</t>
  </si>
  <si>
    <t>4*2cm(绿、红、黄)</t>
  </si>
  <si>
    <t>幼儿椅子</t>
  </si>
  <si>
    <t>木质，20*30*45cm</t>
  </si>
  <si>
    <t>把</t>
  </si>
  <si>
    <t>幼儿洗手台</t>
  </si>
  <si>
    <t>仿真、可出水、55cm，粉色</t>
  </si>
  <si>
    <t>额温枪</t>
  </si>
  <si>
    <t>医用测体温</t>
  </si>
  <si>
    <t>仿真向日葵</t>
  </si>
  <si>
    <t>带底座，三头，1米2高</t>
  </si>
  <si>
    <t>带底座，五头，1米5高</t>
  </si>
  <si>
    <t>仿真草坪垫子</t>
  </si>
  <si>
    <t>2米宽*5米长</t>
  </si>
  <si>
    <t>仿真蒲草假植物景观装饰摆件绿植造景</t>
  </si>
  <si>
    <t>高：30cm,宽55cm（红、白、黄）</t>
  </si>
  <si>
    <t>餐盘</t>
  </si>
  <si>
    <t>10英寸</t>
  </si>
  <si>
    <t>光流明测试仪</t>
  </si>
  <si>
    <t>一体式</t>
  </si>
  <si>
    <t>透明收纳盒</t>
  </si>
  <si>
    <t>7.5*25.5*15cm</t>
  </si>
  <si>
    <t>15*19*28cm</t>
  </si>
  <si>
    <t>宝宝吃饭训练叉勺</t>
  </si>
  <si>
    <t>32*15cm（圆柄不锈钢头）（带盒）</t>
  </si>
  <si>
    <t>幼儿长袖T恤</t>
  </si>
  <si>
    <t>80厘米（男孩）不同颜色</t>
  </si>
  <si>
    <t>80厘米（女孩）不同颜色</t>
  </si>
  <si>
    <t>幼儿运动裤</t>
  </si>
  <si>
    <t>80cm</t>
  </si>
  <si>
    <t>条</t>
  </si>
  <si>
    <t>分层碳钢置物小推车</t>
  </si>
  <si>
    <t>三层、象牙白、可折叠
45*30*78cm</t>
  </si>
  <si>
    <t>仿真幼儿模型</t>
  </si>
  <si>
    <t>80cm，可站、可坐、可躺（男，带衣裤）</t>
  </si>
  <si>
    <t>80cm，可站、可坐、可躺（女，带衣裤）</t>
  </si>
  <si>
    <t>多功能家用下置水桶饮水机</t>
  </si>
  <si>
    <t>330x330x1034mm</t>
  </si>
  <si>
    <t>台</t>
  </si>
  <si>
    <t>污水桶</t>
  </si>
  <si>
    <t>30.5*30.5*41.5cm（30L）</t>
  </si>
  <si>
    <t>桶装水</t>
  </si>
  <si>
    <t>20L/桶</t>
  </si>
  <si>
    <t>桶</t>
  </si>
  <si>
    <t>塑料水盆</t>
  </si>
  <si>
    <t>23cm</t>
  </si>
  <si>
    <t>砧板刀具一体机</t>
  </si>
  <si>
    <t>家用砧板刀具消毒柜菜板烘干一体机紫外线消毒刀架（6刀，3板）</t>
  </si>
  <si>
    <t>大路灯</t>
  </si>
  <si>
    <t>高：1700mm;灯：650mm*120mm</t>
  </si>
  <si>
    <t>瑜伽垫</t>
  </si>
  <si>
    <t>180cm*61cm*5cm</t>
  </si>
  <si>
    <t>体温计</t>
  </si>
  <si>
    <t>水银</t>
  </si>
  <si>
    <t>清洁桌面抹布</t>
  </si>
  <si>
    <t>25cm*25cm</t>
  </si>
  <si>
    <t>小毛巾</t>
  </si>
  <si>
    <t>A4纸</t>
  </si>
  <si>
    <t>2000张/箱</t>
  </si>
  <si>
    <t>安全警戒胶带线</t>
  </si>
  <si>
    <t>65mm*100m/卷</t>
  </si>
  <si>
    <t>秒表</t>
  </si>
  <si>
    <t>黑色</t>
  </si>
  <si>
    <t>比赛专用计时器</t>
  </si>
  <si>
    <t>立式</t>
  </si>
  <si>
    <t>剪刀</t>
  </si>
  <si>
    <t>办公用</t>
  </si>
  <si>
    <t>翻页笔</t>
  </si>
  <si>
    <t>黑色，不太长的</t>
  </si>
  <si>
    <t>餐桌布</t>
  </si>
  <si>
    <t>100*160cm 浅色 防水免洗</t>
  </si>
  <si>
    <t>卡通挂钟</t>
  </si>
  <si>
    <t>40*55cm免打孔带氛围灯</t>
  </si>
  <si>
    <t>70*50cm免打孔氛围灯</t>
  </si>
  <si>
    <t>拉货小推车</t>
  </si>
  <si>
    <t xml:space="preserve">73*48cm 钢板 </t>
  </si>
  <si>
    <t>卡通玻璃橱窗贴
（好心情盆栽）</t>
  </si>
  <si>
    <t>100*80cm</t>
  </si>
  <si>
    <t>辅食剪</t>
  </si>
  <si>
    <t>多功能 钛合金</t>
  </si>
  <si>
    <t>辅食操作台</t>
  </si>
  <si>
    <t>120*30*80cm  带柜子</t>
  </si>
  <si>
    <t>多功能护理尿布台</t>
  </si>
  <si>
    <t>94.2*76*81cm</t>
  </si>
  <si>
    <t>实木玩具组合柜</t>
  </si>
  <si>
    <t>多个柜子组成</t>
  </si>
  <si>
    <t>幼儿园区角帐篷</t>
  </si>
  <si>
    <t>90*80*80cm，带地垫</t>
  </si>
  <si>
    <t>幼儿园场景摆件</t>
  </si>
  <si>
    <t>110*100*150cm</t>
  </si>
  <si>
    <t>组</t>
  </si>
  <si>
    <t>娃娃家厨房玩具套装</t>
  </si>
  <si>
    <t>木质170*50*85</t>
  </si>
  <si>
    <t>娃娃家小医院</t>
  </si>
  <si>
    <t>幼儿园环创主题墙</t>
  </si>
  <si>
    <t>121*480</t>
  </si>
  <si>
    <t>幼儿园换成主题墙</t>
  </si>
  <si>
    <t>2m*3m</t>
  </si>
  <si>
    <t>5号  4个/板</t>
  </si>
  <si>
    <t>冰箱贴</t>
  </si>
  <si>
    <t>橡皮</t>
  </si>
  <si>
    <t>裁判用包</t>
  </si>
  <si>
    <t>裁判工作牌</t>
  </si>
  <si>
    <t>收纳记录夹</t>
  </si>
  <si>
    <t>备用药品</t>
  </si>
  <si>
    <t>启动道具
发光立柱</t>
  </si>
  <si>
    <t>底座25cm*高100cm</t>
  </si>
  <si>
    <t>治疗盘</t>
  </si>
  <si>
    <t>不锈钢，40*30*3.3cm</t>
  </si>
  <si>
    <t>桌面立式温度计</t>
  </si>
  <si>
    <t>普通款式 能立住桌面</t>
  </si>
  <si>
    <t>智能温湿度计</t>
  </si>
  <si>
    <t>小米智能温湿度计3 立挂两用</t>
  </si>
  <si>
    <t>智能手环</t>
  </si>
  <si>
    <t>小米手环10 白色，血氧、睡眠、心率等健康监测</t>
  </si>
  <si>
    <t>U盘</t>
  </si>
  <si>
    <t>金士顿 32G</t>
  </si>
  <si>
    <t>警戒线</t>
  </si>
  <si>
    <t>透明胶</t>
  </si>
  <si>
    <t>宽4.5cm</t>
  </si>
  <si>
    <t>档案袋</t>
  </si>
  <si>
    <t>300</t>
  </si>
  <si>
    <t>黑色记号笔</t>
  </si>
  <si>
    <t>黑色档案袋封条</t>
  </si>
  <si>
    <t>50*310MM</t>
  </si>
  <si>
    <t>文件夹夹板</t>
  </si>
  <si>
    <t>31.6*22.5cm</t>
  </si>
  <si>
    <t>大号整理箱</t>
  </si>
  <si>
    <t>64*44*31(CM)</t>
  </si>
  <si>
    <t>保险柜</t>
  </si>
  <si>
    <t>380*340*600（MM）</t>
  </si>
  <si>
    <t>胶水</t>
  </si>
  <si>
    <t>信封</t>
  </si>
  <si>
    <t>220*110mm</t>
  </si>
  <si>
    <t>印泥（大号）</t>
  </si>
  <si>
    <t>直径90MM</t>
  </si>
  <si>
    <t>对讲机</t>
  </si>
  <si>
    <t>封门封条</t>
  </si>
  <si>
    <t>60*10(CM)</t>
  </si>
  <si>
    <t>美纹纸</t>
  </si>
  <si>
    <t>宽100MM</t>
  </si>
  <si>
    <t>乒乓球</t>
  </si>
  <si>
    <t>白色</t>
  </si>
  <si>
    <t>金属探测仪</t>
  </si>
  <si>
    <t>充电版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</si>
</sst>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"/>
      <charset val="134"/>
    </font>
    <font>
      <sz val="11"/>
      <name val="宋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u/>
      <sz val="11"/>
      <color rgb="FF800080"/>
      <name val="宋体"/>
      <charset val="134"/>
      <scheme val="minor"/>
    </font>
    <font>
      <sz val="9"/>
      <color rgb="FF000000"/>
      <name val="Times New Roman"/>
      <charset val="0"/>
    </font>
    <font>
      <sz val="11"/>
      <color rgb="FF000000"/>
      <name val="仿宋"/>
      <charset val="134"/>
    </font>
    <font>
      <sz val="11"/>
      <name val="宋体"/>
      <charset val="134"/>
      <scheme val="minor"/>
    </font>
    <font>
      <sz val="10"/>
      <color rgb="FFFF0000"/>
      <name val="仿宋"/>
      <charset val="134"/>
    </font>
    <font>
      <sz val="11"/>
      <color rgb="FFFF0000"/>
      <name val="宋体"/>
      <charset val="134"/>
      <scheme val="minor"/>
    </font>
    <font>
      <sz val="9"/>
      <color theme="1"/>
      <name val="Times New Roman"/>
      <charset val="0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9CBA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6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jpeg"/><Relationship Id="rId98" Type="http://schemas.openxmlformats.org/officeDocument/2006/relationships/image" Target="media/image98.jpeg"/><Relationship Id="rId97" Type="http://schemas.openxmlformats.org/officeDocument/2006/relationships/image" Target="media/image97.png"/><Relationship Id="rId96" Type="http://schemas.openxmlformats.org/officeDocument/2006/relationships/image" Target="media/image96.png"/><Relationship Id="rId95" Type="http://schemas.openxmlformats.org/officeDocument/2006/relationships/image" Target="media/image95.png"/><Relationship Id="rId94" Type="http://schemas.openxmlformats.org/officeDocument/2006/relationships/image" Target="media/image94.png"/><Relationship Id="rId93" Type="http://schemas.openxmlformats.org/officeDocument/2006/relationships/image" Target="media/image93.png"/><Relationship Id="rId92" Type="http://schemas.openxmlformats.org/officeDocument/2006/relationships/image" Target="media/image92.jpeg"/><Relationship Id="rId91" Type="http://schemas.openxmlformats.org/officeDocument/2006/relationships/image" Target="media/image91.png"/><Relationship Id="rId90" Type="http://schemas.openxmlformats.org/officeDocument/2006/relationships/image" Target="media/image90.png"/><Relationship Id="rId9" Type="http://schemas.openxmlformats.org/officeDocument/2006/relationships/image" Target="media/image10.png"/><Relationship Id="rId89" Type="http://schemas.openxmlformats.org/officeDocument/2006/relationships/image" Target="media/image89.png"/><Relationship Id="rId88" Type="http://schemas.openxmlformats.org/officeDocument/2006/relationships/image" Target="media/image88.png"/><Relationship Id="rId87" Type="http://schemas.openxmlformats.org/officeDocument/2006/relationships/image" Target="media/image87.png"/><Relationship Id="rId86" Type="http://schemas.openxmlformats.org/officeDocument/2006/relationships/image" Target="media/image86.png"/><Relationship Id="rId85" Type="http://schemas.openxmlformats.org/officeDocument/2006/relationships/image" Target="media/image85.png"/><Relationship Id="rId84" Type="http://schemas.openxmlformats.org/officeDocument/2006/relationships/image" Target="media/image84.png"/><Relationship Id="rId83" Type="http://schemas.openxmlformats.org/officeDocument/2006/relationships/image" Target="media/image83.png"/><Relationship Id="rId82" Type="http://schemas.openxmlformats.org/officeDocument/2006/relationships/image" Target="media/image82.png"/><Relationship Id="rId81" Type="http://schemas.openxmlformats.org/officeDocument/2006/relationships/image" Target="media/image81.png"/><Relationship Id="rId80" Type="http://schemas.openxmlformats.org/officeDocument/2006/relationships/image" Target="media/image80.png"/><Relationship Id="rId8" Type="http://schemas.openxmlformats.org/officeDocument/2006/relationships/image" Target="media/image9.png"/><Relationship Id="rId79" Type="http://schemas.openxmlformats.org/officeDocument/2006/relationships/image" Target="media/image79.png"/><Relationship Id="rId78" Type="http://schemas.openxmlformats.org/officeDocument/2006/relationships/image" Target="media/image78.png"/><Relationship Id="rId77" Type="http://schemas.openxmlformats.org/officeDocument/2006/relationships/image" Target="media/image77.png"/><Relationship Id="rId76" Type="http://schemas.openxmlformats.org/officeDocument/2006/relationships/image" Target="media/image76.png"/><Relationship Id="rId75" Type="http://schemas.openxmlformats.org/officeDocument/2006/relationships/image" Target="media/image75.png"/><Relationship Id="rId74" Type="http://schemas.openxmlformats.org/officeDocument/2006/relationships/image" Target="media/image74.png"/><Relationship Id="rId73" Type="http://schemas.openxmlformats.org/officeDocument/2006/relationships/image" Target="media/image73.png"/><Relationship Id="rId72" Type="http://schemas.openxmlformats.org/officeDocument/2006/relationships/image" Target="media/image72.png"/><Relationship Id="rId71" Type="http://schemas.openxmlformats.org/officeDocument/2006/relationships/image" Target="media/image71.jpeg"/><Relationship Id="rId70" Type="http://schemas.openxmlformats.org/officeDocument/2006/relationships/image" Target="media/image70.png"/><Relationship Id="rId7" Type="http://schemas.openxmlformats.org/officeDocument/2006/relationships/image" Target="media/image8.png"/><Relationship Id="rId69" Type="http://schemas.openxmlformats.org/officeDocument/2006/relationships/image" Target="media/image69.png"/><Relationship Id="rId68" Type="http://schemas.openxmlformats.org/officeDocument/2006/relationships/image" Target="media/image68.png"/><Relationship Id="rId67" Type="http://schemas.openxmlformats.org/officeDocument/2006/relationships/image" Target="media/image67.png"/><Relationship Id="rId66" Type="http://schemas.openxmlformats.org/officeDocument/2006/relationships/image" Target="media/image66.png"/><Relationship Id="rId65" Type="http://schemas.openxmlformats.org/officeDocument/2006/relationships/image" Target="media/image65.png"/><Relationship Id="rId64" Type="http://schemas.openxmlformats.org/officeDocument/2006/relationships/image" Target="media/image64.png"/><Relationship Id="rId63" Type="http://schemas.openxmlformats.org/officeDocument/2006/relationships/image" Target="NULL" TargetMode="External"/><Relationship Id="rId62" Type="http://schemas.openxmlformats.org/officeDocument/2006/relationships/image" Target="media/image63.jpeg"/><Relationship Id="rId61" Type="http://schemas.openxmlformats.org/officeDocument/2006/relationships/image" Target="media/image62.png"/><Relationship Id="rId60" Type="http://schemas.openxmlformats.org/officeDocument/2006/relationships/image" Target="media/image61.png"/><Relationship Id="rId6" Type="http://schemas.openxmlformats.org/officeDocument/2006/relationships/image" Target="media/image7.png"/><Relationship Id="rId59" Type="http://schemas.openxmlformats.org/officeDocument/2006/relationships/image" Target="media/image60.png"/><Relationship Id="rId58" Type="http://schemas.openxmlformats.org/officeDocument/2006/relationships/image" Target="media/image59.jpeg"/><Relationship Id="rId57" Type="http://schemas.openxmlformats.org/officeDocument/2006/relationships/image" Target="media/image58.png"/><Relationship Id="rId56" Type="http://schemas.openxmlformats.org/officeDocument/2006/relationships/image" Target="media/image57.png"/><Relationship Id="rId55" Type="http://schemas.openxmlformats.org/officeDocument/2006/relationships/image" Target="media/image56.jpeg"/><Relationship Id="rId54" Type="http://schemas.openxmlformats.org/officeDocument/2006/relationships/image" Target="media/image55.jpeg"/><Relationship Id="rId53" Type="http://schemas.openxmlformats.org/officeDocument/2006/relationships/image" Target="media/image54.png"/><Relationship Id="rId52" Type="http://schemas.openxmlformats.org/officeDocument/2006/relationships/image" Target="media/image53.jpeg"/><Relationship Id="rId51" Type="http://schemas.openxmlformats.org/officeDocument/2006/relationships/image" Target="media/image52.png"/><Relationship Id="rId50" Type="http://schemas.openxmlformats.org/officeDocument/2006/relationships/image" Target="media/image51.png"/><Relationship Id="rId5" Type="http://schemas.openxmlformats.org/officeDocument/2006/relationships/image" Target="media/image6.png"/><Relationship Id="rId49" Type="http://schemas.openxmlformats.org/officeDocument/2006/relationships/image" Target="media/image50.png"/><Relationship Id="rId48" Type="http://schemas.openxmlformats.org/officeDocument/2006/relationships/image" Target="media/image49.png"/><Relationship Id="rId47" Type="http://schemas.openxmlformats.org/officeDocument/2006/relationships/image" Target="media/image48.jpeg"/><Relationship Id="rId46" Type="http://schemas.openxmlformats.org/officeDocument/2006/relationships/image" Target="media/image47.png"/><Relationship Id="rId45" Type="http://schemas.openxmlformats.org/officeDocument/2006/relationships/image" Target="media/image46.png"/><Relationship Id="rId44" Type="http://schemas.openxmlformats.org/officeDocument/2006/relationships/image" Target="media/image45.png"/><Relationship Id="rId43" Type="http://schemas.openxmlformats.org/officeDocument/2006/relationships/image" Target="media/image44.png"/><Relationship Id="rId42" Type="http://schemas.openxmlformats.org/officeDocument/2006/relationships/image" Target="media/image43.jpeg"/><Relationship Id="rId41" Type="http://schemas.openxmlformats.org/officeDocument/2006/relationships/image" Target="media/image42.png"/><Relationship Id="rId40" Type="http://schemas.openxmlformats.org/officeDocument/2006/relationships/image" Target="media/image41.png"/><Relationship Id="rId4" Type="http://schemas.openxmlformats.org/officeDocument/2006/relationships/image" Target="media/image5.png"/><Relationship Id="rId39" Type="http://schemas.openxmlformats.org/officeDocument/2006/relationships/image" Target="media/image40.png"/><Relationship Id="rId38" Type="http://schemas.openxmlformats.org/officeDocument/2006/relationships/image" Target="media/image39.png"/><Relationship Id="rId37" Type="http://schemas.openxmlformats.org/officeDocument/2006/relationships/image" Target="media/image38.png"/><Relationship Id="rId36" Type="http://schemas.openxmlformats.org/officeDocument/2006/relationships/image" Target="media/image37.png"/><Relationship Id="rId35" Type="http://schemas.openxmlformats.org/officeDocument/2006/relationships/image" Target="media/image36.png"/><Relationship Id="rId34" Type="http://schemas.openxmlformats.org/officeDocument/2006/relationships/image" Target="media/image35.png"/><Relationship Id="rId33" Type="http://schemas.openxmlformats.org/officeDocument/2006/relationships/image" Target="media/image34.png"/><Relationship Id="rId32" Type="http://schemas.openxmlformats.org/officeDocument/2006/relationships/image" Target="media/image33.png"/><Relationship Id="rId31" Type="http://schemas.openxmlformats.org/officeDocument/2006/relationships/image" Target="media/image32.jpeg"/><Relationship Id="rId30" Type="http://schemas.openxmlformats.org/officeDocument/2006/relationships/image" Target="media/image31.jpeg"/><Relationship Id="rId3" Type="http://schemas.openxmlformats.org/officeDocument/2006/relationships/image" Target="media/image4.jpeg"/><Relationship Id="rId29" Type="http://schemas.openxmlformats.org/officeDocument/2006/relationships/image" Target="media/image30.jpeg"/><Relationship Id="rId28" Type="http://schemas.openxmlformats.org/officeDocument/2006/relationships/image" Target="media/image29.png"/><Relationship Id="rId27" Type="http://schemas.openxmlformats.org/officeDocument/2006/relationships/image" Target="media/image28.jpeg"/><Relationship Id="rId26" Type="http://schemas.openxmlformats.org/officeDocument/2006/relationships/image" Target="media/image27.jpeg"/><Relationship Id="rId25" Type="http://schemas.openxmlformats.org/officeDocument/2006/relationships/image" Target="media/image26.jpeg"/><Relationship Id="rId24" Type="http://schemas.openxmlformats.org/officeDocument/2006/relationships/image" Target="media/image25.png"/><Relationship Id="rId23" Type="http://schemas.openxmlformats.org/officeDocument/2006/relationships/image" Target="media/image24.png"/><Relationship Id="rId22" Type="http://schemas.openxmlformats.org/officeDocument/2006/relationships/image" Target="media/image23.png"/><Relationship Id="rId21" Type="http://schemas.openxmlformats.org/officeDocument/2006/relationships/image" Target="media/image22.png"/><Relationship Id="rId20" Type="http://schemas.openxmlformats.org/officeDocument/2006/relationships/image" Target="media/image21.png"/><Relationship Id="rId2" Type="http://schemas.openxmlformats.org/officeDocument/2006/relationships/image" Target="media/image3.png"/><Relationship Id="rId19" Type="http://schemas.openxmlformats.org/officeDocument/2006/relationships/image" Target="media/image20.png"/><Relationship Id="rId18" Type="http://schemas.openxmlformats.org/officeDocument/2006/relationships/image" Target="media/image19.png"/><Relationship Id="rId17" Type="http://schemas.openxmlformats.org/officeDocument/2006/relationships/image" Target="media/image18.jpeg"/><Relationship Id="rId16" Type="http://schemas.openxmlformats.org/officeDocument/2006/relationships/image" Target="media/image17.png"/><Relationship Id="rId15" Type="http://schemas.openxmlformats.org/officeDocument/2006/relationships/image" Target="media/image16.jpeg"/><Relationship Id="rId14" Type="http://schemas.openxmlformats.org/officeDocument/2006/relationships/image" Target="media/image15.jpe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5" Type="http://schemas.openxmlformats.org/officeDocument/2006/relationships/image" Target="media/image115.jpeg"/><Relationship Id="rId114" Type="http://schemas.openxmlformats.org/officeDocument/2006/relationships/image" Target="media/image114.jpeg"/><Relationship Id="rId113" Type="http://schemas.openxmlformats.org/officeDocument/2006/relationships/image" Target="media/image113.jpeg"/><Relationship Id="rId112" Type="http://schemas.openxmlformats.org/officeDocument/2006/relationships/image" Target="media/image112.jpeg"/><Relationship Id="rId111" Type="http://schemas.openxmlformats.org/officeDocument/2006/relationships/image" Target="media/image111.jpeg"/><Relationship Id="rId110" Type="http://schemas.openxmlformats.org/officeDocument/2006/relationships/image" Target="media/image110.jpeg"/><Relationship Id="rId11" Type="http://schemas.openxmlformats.org/officeDocument/2006/relationships/image" Target="media/image12.png"/><Relationship Id="rId109" Type="http://schemas.openxmlformats.org/officeDocument/2006/relationships/image" Target="media/image109.jpeg"/><Relationship Id="rId108" Type="http://schemas.openxmlformats.org/officeDocument/2006/relationships/image" Target="media/image108.jpeg"/><Relationship Id="rId107" Type="http://schemas.openxmlformats.org/officeDocument/2006/relationships/image" Target="media/image107.jpeg"/><Relationship Id="rId106" Type="http://schemas.openxmlformats.org/officeDocument/2006/relationships/image" Target="media/image106.jpeg"/><Relationship Id="rId105" Type="http://schemas.openxmlformats.org/officeDocument/2006/relationships/image" Target="media/image105.jpeg"/><Relationship Id="rId104" Type="http://schemas.openxmlformats.org/officeDocument/2006/relationships/image" Target="media/image104.png"/><Relationship Id="rId103" Type="http://schemas.openxmlformats.org/officeDocument/2006/relationships/image" Target="media/image103.jpeg"/><Relationship Id="rId102" Type="http://schemas.openxmlformats.org/officeDocument/2006/relationships/image" Target="media/image102.jpeg"/><Relationship Id="rId101" Type="http://schemas.openxmlformats.org/officeDocument/2006/relationships/image" Target="media/image101.jpeg"/><Relationship Id="rId100" Type="http://schemas.openxmlformats.org/officeDocument/2006/relationships/image" Target="media/image100.jpeg"/><Relationship Id="rId10" Type="http://schemas.openxmlformats.org/officeDocument/2006/relationships/image" Target="media/image11.pn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109</xdr:row>
      <xdr:rowOff>0</xdr:rowOff>
    </xdr:from>
    <xdr:to>
      <xdr:col>7</xdr:col>
      <xdr:colOff>490220</xdr:colOff>
      <xdr:row>110</xdr:row>
      <xdr:rowOff>71120</xdr:rowOff>
    </xdr:to>
    <xdr:pic>
      <xdr:nvPicPr>
        <xdr:cNvPr id="3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2700" y="53095525"/>
          <a:ext cx="490220" cy="650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8"/>
  <sheetViews>
    <sheetView tabSelected="1" zoomScale="160" zoomScaleNormal="160" topLeftCell="A175" workbookViewId="0">
      <selection activeCell="K177" sqref="K177"/>
    </sheetView>
  </sheetViews>
  <sheetFormatPr defaultColWidth="9.63888888888889" defaultRowHeight="14.4" outlineLevelCol="7"/>
  <cols>
    <col min="1" max="1" width="5" customWidth="1"/>
    <col min="2" max="2" width="14.8888888888889" style="1" customWidth="1"/>
    <col min="3" max="3" width="18" style="2" customWidth="1"/>
    <col min="4" max="4" width="8.12962962962963" customWidth="1"/>
    <col min="5" max="5" width="8.98148148148148" customWidth="1"/>
    <col min="6" max="6" width="8.59259259259259" style="1" customWidth="1"/>
    <col min="7" max="7" width="10.6666666666667" style="3"/>
    <col min="8" max="8" width="14.1388888888889" customWidth="1"/>
  </cols>
  <sheetData>
    <row r="1" ht="31.2" spans="1:8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10" t="s">
        <v>7</v>
      </c>
    </row>
    <row r="2" ht="24" spans="1:8">
      <c r="A2" s="11">
        <v>3</v>
      </c>
      <c r="B2" s="12" t="s">
        <v>8</v>
      </c>
      <c r="C2" s="13" t="s">
        <v>9</v>
      </c>
      <c r="D2" s="12" t="s">
        <v>10</v>
      </c>
      <c r="E2" s="12">
        <v>1</v>
      </c>
      <c r="F2" s="12">
        <v>32</v>
      </c>
      <c r="G2" s="14">
        <f>E2*F2</f>
        <v>32</v>
      </c>
      <c r="H2" s="15"/>
    </row>
    <row r="3" ht="15.6" spans="1:8">
      <c r="A3" s="11">
        <v>4</v>
      </c>
      <c r="B3" s="12" t="s">
        <v>11</v>
      </c>
      <c r="C3" s="13" t="s">
        <v>12</v>
      </c>
      <c r="D3" s="12" t="s">
        <v>13</v>
      </c>
      <c r="E3" s="12">
        <v>1</v>
      </c>
      <c r="F3" s="12">
        <v>36</v>
      </c>
      <c r="G3" s="14">
        <f>E3*F3</f>
        <v>36</v>
      </c>
      <c r="H3" s="15"/>
    </row>
    <row r="4" ht="15.6" spans="1:8">
      <c r="A4" s="11">
        <v>5</v>
      </c>
      <c r="B4" s="16" t="s">
        <v>14</v>
      </c>
      <c r="C4" s="17" t="s">
        <v>15</v>
      </c>
      <c r="D4" s="18" t="s">
        <v>16</v>
      </c>
      <c r="E4" s="18">
        <v>10</v>
      </c>
      <c r="F4" s="18">
        <v>86</v>
      </c>
      <c r="G4" s="14">
        <f>E4*F4</f>
        <v>860</v>
      </c>
      <c r="H4" s="15"/>
    </row>
    <row r="5" ht="64.55" spans="1:8">
      <c r="A5" s="11">
        <v>6</v>
      </c>
      <c r="B5" s="12" t="s">
        <v>17</v>
      </c>
      <c r="C5" s="13"/>
      <c r="D5" s="12" t="s">
        <v>16</v>
      </c>
      <c r="E5" s="12">
        <v>1</v>
      </c>
      <c r="F5" s="12">
        <v>99</v>
      </c>
      <c r="G5" s="18">
        <v>98</v>
      </c>
      <c r="H5" s="19" t="str">
        <f>_xlfn.DISPIMG("ID_1DA11D234E104E818EC5FD09A9E8541F",1)</f>
        <v>=DISPIMG("ID_1DA11D234E104E818EC5FD09A9E8541F",1)</v>
      </c>
    </row>
    <row r="6" ht="60" spans="1:8">
      <c r="A6" s="11">
        <v>7</v>
      </c>
      <c r="B6" s="12" t="s">
        <v>18</v>
      </c>
      <c r="C6" s="13"/>
      <c r="D6" s="12" t="s">
        <v>19</v>
      </c>
      <c r="E6" s="12">
        <v>1</v>
      </c>
      <c r="F6" s="12">
        <v>131</v>
      </c>
      <c r="G6" s="18">
        <v>130</v>
      </c>
      <c r="H6" s="19" t="str">
        <f>_xlfn.DISPIMG("ID_19FA0F7B02374D3D87EFC4AD02BB0F5E",1)</f>
        <v>=DISPIMG("ID_19FA0F7B02374D3D87EFC4AD02BB0F5E",1)</v>
      </c>
    </row>
    <row r="7" ht="68.55" spans="1:8">
      <c r="A7" s="11">
        <v>8</v>
      </c>
      <c r="B7" s="12" t="s">
        <v>20</v>
      </c>
      <c r="C7" s="13"/>
      <c r="D7" s="12" t="s">
        <v>21</v>
      </c>
      <c r="E7" s="12">
        <v>1</v>
      </c>
      <c r="F7" s="12">
        <v>115</v>
      </c>
      <c r="G7" s="18">
        <v>112</v>
      </c>
      <c r="H7" s="19" t="str">
        <f>_xlfn.DISPIMG("ID_017AABDF8F6C481493F4D21DB64CFA1C",1)</f>
        <v>=DISPIMG("ID_017AABDF8F6C481493F4D21DB64CFA1C",1)</v>
      </c>
    </row>
    <row r="8" ht="15.6" spans="1:8">
      <c r="A8" s="11">
        <v>9</v>
      </c>
      <c r="B8" s="12" t="s">
        <v>22</v>
      </c>
      <c r="C8" s="13"/>
      <c r="D8" s="12" t="s">
        <v>23</v>
      </c>
      <c r="E8" s="12">
        <v>1</v>
      </c>
      <c r="F8" s="12">
        <v>102</v>
      </c>
      <c r="G8" s="18">
        <v>99</v>
      </c>
      <c r="H8" s="20"/>
    </row>
    <row r="9" ht="76.9" spans="1:8">
      <c r="A9" s="11">
        <v>10</v>
      </c>
      <c r="B9" s="12" t="s">
        <v>24</v>
      </c>
      <c r="C9" s="13"/>
      <c r="D9" s="12" t="s">
        <v>25</v>
      </c>
      <c r="E9" s="12">
        <v>1</v>
      </c>
      <c r="F9" s="12">
        <v>18</v>
      </c>
      <c r="G9" s="18">
        <v>16</v>
      </c>
      <c r="H9" s="19" t="str">
        <f>_xlfn.DISPIMG("ID_39CB39D0106243508FCEA3D8DBDF2939",1)</f>
        <v>=DISPIMG("ID_39CB39D0106243508FCEA3D8DBDF2939",1)</v>
      </c>
    </row>
    <row r="10" ht="74.35" spans="1:8">
      <c r="A10" s="11">
        <v>11</v>
      </c>
      <c r="B10" s="12" t="s">
        <v>26</v>
      </c>
      <c r="C10" s="13"/>
      <c r="D10" s="12" t="s">
        <v>13</v>
      </c>
      <c r="E10" s="12" t="s">
        <v>27</v>
      </c>
      <c r="F10" s="12">
        <v>19</v>
      </c>
      <c r="G10" s="18">
        <v>150</v>
      </c>
      <c r="H10" s="19" t="str">
        <f>_xlfn.DISPIMG("ID_E1454E8E5A1D43B3AE883AA2A1D58412",1)</f>
        <v>=DISPIMG("ID_E1454E8E5A1D43B3AE883AA2A1D58412",1)</v>
      </c>
    </row>
    <row r="11" ht="54.45" spans="1:8">
      <c r="A11" s="11">
        <v>12</v>
      </c>
      <c r="B11" s="12" t="s">
        <v>26</v>
      </c>
      <c r="C11" s="13"/>
      <c r="D11" s="12" t="s">
        <v>13</v>
      </c>
      <c r="E11" s="12" t="s">
        <v>28</v>
      </c>
      <c r="F11" s="12">
        <v>12</v>
      </c>
      <c r="G11" s="18">
        <v>58</v>
      </c>
      <c r="H11" s="19" t="str">
        <f>_xlfn.DISPIMG("ID_BFFC1517D2704C199FC363C8A89B5B87",1)</f>
        <v>=DISPIMG("ID_BFFC1517D2704C199FC363C8A89B5B87",1)</v>
      </c>
    </row>
    <row r="12" ht="56.95" spans="1:8">
      <c r="A12" s="11">
        <v>13</v>
      </c>
      <c r="B12" s="12" t="s">
        <v>29</v>
      </c>
      <c r="C12" s="13"/>
      <c r="D12" s="12" t="s">
        <v>13</v>
      </c>
      <c r="E12" s="12"/>
      <c r="F12" s="12">
        <v>12</v>
      </c>
      <c r="G12" s="18">
        <v>10</v>
      </c>
      <c r="H12" s="19" t="str">
        <f>_xlfn.DISPIMG("ID_903836AB0A3A408D94A599576F4317CF",1)</f>
        <v>=DISPIMG("ID_903836AB0A3A408D94A599576F4317CF",1)</v>
      </c>
    </row>
    <row r="13" ht="60.85" spans="1:8">
      <c r="A13" s="11">
        <v>14</v>
      </c>
      <c r="B13" s="12" t="s">
        <v>30</v>
      </c>
      <c r="C13" s="13"/>
      <c r="D13" s="12" t="s">
        <v>13</v>
      </c>
      <c r="E13" s="12"/>
      <c r="F13" s="12">
        <v>20</v>
      </c>
      <c r="G13" s="18">
        <v>18</v>
      </c>
      <c r="H13" s="19" t="str">
        <f>_xlfn.DISPIMG("ID_C878B9DC08704086B6137E5A161CB550",1)</f>
        <v>=DISPIMG("ID_C878B9DC08704086B6137E5A161CB550",1)</v>
      </c>
    </row>
    <row r="14" ht="24" spans="1:8">
      <c r="A14" s="11">
        <v>15</v>
      </c>
      <c r="B14" s="12" t="s">
        <v>31</v>
      </c>
      <c r="C14" s="13"/>
      <c r="D14" s="12" t="s">
        <v>13</v>
      </c>
      <c r="E14" s="21">
        <v>2</v>
      </c>
      <c r="F14" s="21">
        <v>1100</v>
      </c>
      <c r="G14" s="14">
        <v>2000</v>
      </c>
      <c r="H14" s="22"/>
    </row>
    <row r="15" ht="24" spans="1:8">
      <c r="A15" s="11">
        <v>16</v>
      </c>
      <c r="B15" s="12" t="s">
        <v>32</v>
      </c>
      <c r="C15" s="13" t="s">
        <v>33</v>
      </c>
      <c r="D15" s="12" t="s">
        <v>13</v>
      </c>
      <c r="E15" s="21">
        <v>2</v>
      </c>
      <c r="F15" s="21">
        <v>1100</v>
      </c>
      <c r="G15" s="14">
        <v>2000</v>
      </c>
      <c r="H15" s="15"/>
    </row>
    <row r="16" ht="15.6" spans="1:8">
      <c r="A16" s="11">
        <v>17</v>
      </c>
      <c r="B16" s="12" t="s">
        <v>34</v>
      </c>
      <c r="C16" s="23"/>
      <c r="D16" s="12" t="s">
        <v>13</v>
      </c>
      <c r="E16" s="12">
        <v>2</v>
      </c>
      <c r="F16" s="12">
        <v>600</v>
      </c>
      <c r="G16" s="14">
        <f t="shared" ref="G16:G42" si="0">E16*F16</f>
        <v>1200</v>
      </c>
      <c r="H16" s="22"/>
    </row>
    <row r="17" ht="15.6" spans="1:8">
      <c r="A17" s="11">
        <v>18</v>
      </c>
      <c r="B17" s="24" t="s">
        <v>35</v>
      </c>
      <c r="C17" s="23"/>
      <c r="D17" s="12" t="s">
        <v>13</v>
      </c>
      <c r="E17" s="12">
        <v>1</v>
      </c>
      <c r="F17" s="12">
        <v>37</v>
      </c>
      <c r="G17" s="14">
        <f t="shared" si="0"/>
        <v>37</v>
      </c>
      <c r="H17" s="22"/>
    </row>
    <row r="18" ht="15.6" spans="1:8">
      <c r="A18" s="11">
        <v>19</v>
      </c>
      <c r="B18" s="12" t="s">
        <v>36</v>
      </c>
      <c r="C18" s="23"/>
      <c r="D18" s="12" t="s">
        <v>21</v>
      </c>
      <c r="E18" s="12">
        <v>2</v>
      </c>
      <c r="F18" s="12">
        <v>15</v>
      </c>
      <c r="G18" s="14">
        <f t="shared" si="0"/>
        <v>30</v>
      </c>
      <c r="H18" s="22"/>
    </row>
    <row r="19" ht="15.6" spans="1:8">
      <c r="A19" s="11">
        <v>20</v>
      </c>
      <c r="B19" s="12" t="s">
        <v>37</v>
      </c>
      <c r="C19" s="23"/>
      <c r="D19" s="12" t="s">
        <v>13</v>
      </c>
      <c r="E19" s="12">
        <v>2</v>
      </c>
      <c r="F19" s="12">
        <v>18</v>
      </c>
      <c r="G19" s="14">
        <f t="shared" si="0"/>
        <v>36</v>
      </c>
      <c r="H19" s="22"/>
    </row>
    <row r="20" ht="15.6" spans="1:8">
      <c r="A20" s="11">
        <v>21</v>
      </c>
      <c r="B20" s="12" t="s">
        <v>38</v>
      </c>
      <c r="C20" s="23"/>
      <c r="D20" s="12" t="s">
        <v>13</v>
      </c>
      <c r="E20" s="12">
        <v>20</v>
      </c>
      <c r="F20" s="12">
        <v>12</v>
      </c>
      <c r="G20" s="14">
        <f t="shared" si="0"/>
        <v>240</v>
      </c>
      <c r="H20" s="22"/>
    </row>
    <row r="21" ht="15.6" spans="1:8">
      <c r="A21" s="11">
        <v>22</v>
      </c>
      <c r="B21" s="12" t="s">
        <v>39</v>
      </c>
      <c r="C21" s="23"/>
      <c r="D21" s="12" t="s">
        <v>40</v>
      </c>
      <c r="E21" s="12">
        <v>1</v>
      </c>
      <c r="F21" s="12">
        <v>66</v>
      </c>
      <c r="G21" s="14">
        <f t="shared" si="0"/>
        <v>66</v>
      </c>
      <c r="H21" s="22"/>
    </row>
    <row r="22" ht="15.6" spans="1:8">
      <c r="A22" s="11">
        <v>23</v>
      </c>
      <c r="B22" s="12" t="s">
        <v>41</v>
      </c>
      <c r="C22" s="23"/>
      <c r="D22" s="12" t="s">
        <v>42</v>
      </c>
      <c r="E22" s="12">
        <v>5</v>
      </c>
      <c r="F22" s="12">
        <v>19</v>
      </c>
      <c r="G22" s="14">
        <f t="shared" si="0"/>
        <v>95</v>
      </c>
      <c r="H22" s="22"/>
    </row>
    <row r="23" ht="15.6" spans="1:8">
      <c r="A23" s="11">
        <v>24</v>
      </c>
      <c r="B23" s="12" t="s">
        <v>43</v>
      </c>
      <c r="C23" s="23"/>
      <c r="D23" s="12" t="s">
        <v>44</v>
      </c>
      <c r="E23" s="12">
        <v>20</v>
      </c>
      <c r="F23" s="12">
        <v>1.2</v>
      </c>
      <c r="G23" s="14">
        <f t="shared" si="0"/>
        <v>24</v>
      </c>
      <c r="H23" s="22"/>
    </row>
    <row r="24" ht="24" spans="1:8">
      <c r="A24" s="11">
        <v>25</v>
      </c>
      <c r="B24" s="12" t="s">
        <v>45</v>
      </c>
      <c r="C24" s="23" t="s">
        <v>46</v>
      </c>
      <c r="D24" s="12" t="s">
        <v>40</v>
      </c>
      <c r="E24" s="12">
        <v>1</v>
      </c>
      <c r="F24" s="12">
        <v>89</v>
      </c>
      <c r="G24" s="14">
        <f t="shared" si="0"/>
        <v>89</v>
      </c>
      <c r="H24" s="22"/>
    </row>
    <row r="25" ht="15.6" spans="1:8">
      <c r="A25" s="11">
        <v>26</v>
      </c>
      <c r="B25" s="12" t="s">
        <v>47</v>
      </c>
      <c r="C25" s="23"/>
      <c r="D25" s="12" t="s">
        <v>40</v>
      </c>
      <c r="E25" s="12">
        <v>1</v>
      </c>
      <c r="F25" s="18">
        <v>78</v>
      </c>
      <c r="G25" s="14">
        <f t="shared" si="0"/>
        <v>78</v>
      </c>
      <c r="H25" s="22"/>
    </row>
    <row r="26" ht="15.6" spans="1:8">
      <c r="A26" s="11">
        <v>27</v>
      </c>
      <c r="B26" s="12" t="s">
        <v>48</v>
      </c>
      <c r="C26" s="23"/>
      <c r="D26" s="12" t="s">
        <v>40</v>
      </c>
      <c r="E26" s="12">
        <v>1</v>
      </c>
      <c r="F26" s="18">
        <v>150</v>
      </c>
      <c r="G26" s="14">
        <f t="shared" si="0"/>
        <v>150</v>
      </c>
      <c r="H26" s="22"/>
    </row>
    <row r="27" ht="36" spans="1:8">
      <c r="A27" s="11">
        <v>28</v>
      </c>
      <c r="B27" s="12" t="s">
        <v>49</v>
      </c>
      <c r="C27" s="23"/>
      <c r="D27" s="12" t="s">
        <v>50</v>
      </c>
      <c r="E27" s="12">
        <v>1</v>
      </c>
      <c r="F27" s="18">
        <v>300</v>
      </c>
      <c r="G27" s="14">
        <f t="shared" si="0"/>
        <v>300</v>
      </c>
      <c r="H27" s="22"/>
    </row>
    <row r="28" ht="15.6" spans="1:8">
      <c r="A28" s="11">
        <v>29</v>
      </c>
      <c r="B28" s="12" t="s">
        <v>51</v>
      </c>
      <c r="C28" s="23"/>
      <c r="D28" s="12" t="s">
        <v>13</v>
      </c>
      <c r="E28" s="12">
        <v>2</v>
      </c>
      <c r="F28" s="12">
        <v>10</v>
      </c>
      <c r="G28" s="14">
        <f t="shared" si="0"/>
        <v>20</v>
      </c>
      <c r="H28" s="22"/>
    </row>
    <row r="29" ht="15.6" spans="1:8">
      <c r="A29" s="11">
        <v>30</v>
      </c>
      <c r="B29" s="12" t="s">
        <v>52</v>
      </c>
      <c r="C29" s="23"/>
      <c r="D29" s="12" t="s">
        <v>13</v>
      </c>
      <c r="E29" s="12">
        <v>1</v>
      </c>
      <c r="F29" s="12">
        <v>175</v>
      </c>
      <c r="G29" s="14">
        <f t="shared" si="0"/>
        <v>175</v>
      </c>
      <c r="H29" s="22"/>
    </row>
    <row r="30" ht="15.6" spans="1:8">
      <c r="A30" s="11">
        <v>31</v>
      </c>
      <c r="B30" s="12" t="s">
        <v>53</v>
      </c>
      <c r="C30" s="23"/>
      <c r="D30" s="12" t="s">
        <v>54</v>
      </c>
      <c r="E30" s="12">
        <v>4</v>
      </c>
      <c r="F30" s="12">
        <v>15</v>
      </c>
      <c r="G30" s="14">
        <f t="shared" si="0"/>
        <v>60</v>
      </c>
      <c r="H30" s="22"/>
    </row>
    <row r="31" ht="24" spans="1:8">
      <c r="A31" s="11">
        <v>32</v>
      </c>
      <c r="B31" s="12" t="s">
        <v>55</v>
      </c>
      <c r="C31" s="23"/>
      <c r="D31" s="12" t="s">
        <v>21</v>
      </c>
      <c r="E31" s="12">
        <v>1</v>
      </c>
      <c r="F31" s="12">
        <v>78</v>
      </c>
      <c r="G31" s="14">
        <f t="shared" si="0"/>
        <v>78</v>
      </c>
      <c r="H31" s="22"/>
    </row>
    <row r="32" ht="15.6" spans="1:8">
      <c r="A32" s="11">
        <v>33</v>
      </c>
      <c r="B32" s="12" t="s">
        <v>56</v>
      </c>
      <c r="C32" s="23"/>
      <c r="D32" s="12" t="s">
        <v>21</v>
      </c>
      <c r="E32" s="12">
        <v>1</v>
      </c>
      <c r="F32" s="18">
        <v>270</v>
      </c>
      <c r="G32" s="14">
        <f t="shared" si="0"/>
        <v>270</v>
      </c>
      <c r="H32" s="22"/>
    </row>
    <row r="33" ht="15.6" spans="1:8">
      <c r="A33" s="11">
        <v>34</v>
      </c>
      <c r="B33" s="12" t="s">
        <v>57</v>
      </c>
      <c r="C33" s="23"/>
      <c r="D33" s="12" t="s">
        <v>13</v>
      </c>
      <c r="E33" s="18">
        <v>1</v>
      </c>
      <c r="F33" s="18">
        <v>220</v>
      </c>
      <c r="G33" s="14">
        <f t="shared" si="0"/>
        <v>220</v>
      </c>
      <c r="H33" s="22"/>
    </row>
    <row r="34" ht="15.6" spans="1:8">
      <c r="A34" s="11">
        <v>35</v>
      </c>
      <c r="B34" s="12" t="s">
        <v>58</v>
      </c>
      <c r="C34" s="23"/>
      <c r="D34" s="12" t="s">
        <v>42</v>
      </c>
      <c r="E34" s="12">
        <v>5</v>
      </c>
      <c r="F34" s="12">
        <v>2.5</v>
      </c>
      <c r="G34" s="14">
        <f t="shared" si="0"/>
        <v>12.5</v>
      </c>
      <c r="H34" s="22"/>
    </row>
    <row r="35" ht="24" spans="1:8">
      <c r="A35" s="11">
        <v>36</v>
      </c>
      <c r="B35" s="12" t="s">
        <v>59</v>
      </c>
      <c r="C35" s="23"/>
      <c r="D35" s="12" t="s">
        <v>50</v>
      </c>
      <c r="E35" s="12">
        <v>1</v>
      </c>
      <c r="F35" s="12">
        <v>82</v>
      </c>
      <c r="G35" s="14">
        <f t="shared" si="0"/>
        <v>82</v>
      </c>
      <c r="H35" s="22"/>
    </row>
    <row r="36" ht="15.6" spans="1:8">
      <c r="A36" s="11">
        <v>37</v>
      </c>
      <c r="B36" s="12" t="s">
        <v>60</v>
      </c>
      <c r="C36" s="23"/>
      <c r="D36" s="12" t="s">
        <v>13</v>
      </c>
      <c r="E36" s="12">
        <v>5</v>
      </c>
      <c r="F36" s="12">
        <v>24</v>
      </c>
      <c r="G36" s="14">
        <f t="shared" si="0"/>
        <v>120</v>
      </c>
      <c r="H36" s="22"/>
    </row>
    <row r="37" ht="15.6" spans="1:8">
      <c r="A37" s="11">
        <v>38</v>
      </c>
      <c r="B37" s="12" t="s">
        <v>61</v>
      </c>
      <c r="C37" s="23"/>
      <c r="D37" s="12" t="s">
        <v>13</v>
      </c>
      <c r="E37" s="12">
        <v>1</v>
      </c>
      <c r="F37" s="12">
        <v>46</v>
      </c>
      <c r="G37" s="14">
        <f t="shared" si="0"/>
        <v>46</v>
      </c>
      <c r="H37" s="22"/>
    </row>
    <row r="38" ht="15.6" spans="1:8">
      <c r="A38" s="11">
        <v>39</v>
      </c>
      <c r="B38" s="12" t="s">
        <v>62</v>
      </c>
      <c r="C38" s="23"/>
      <c r="D38" s="12" t="s">
        <v>13</v>
      </c>
      <c r="E38" s="12">
        <v>1</v>
      </c>
      <c r="F38" s="12">
        <v>210</v>
      </c>
      <c r="G38" s="14">
        <f t="shared" si="0"/>
        <v>210</v>
      </c>
      <c r="H38" s="22"/>
    </row>
    <row r="39" ht="15.6" spans="1:8">
      <c r="A39" s="11">
        <v>40</v>
      </c>
      <c r="B39" s="12" t="s">
        <v>63</v>
      </c>
      <c r="C39" s="23"/>
      <c r="D39" s="12" t="s">
        <v>13</v>
      </c>
      <c r="E39" s="12">
        <v>1</v>
      </c>
      <c r="F39" s="12">
        <v>55</v>
      </c>
      <c r="G39" s="14">
        <f t="shared" si="0"/>
        <v>55</v>
      </c>
      <c r="H39" s="22"/>
    </row>
    <row r="40" ht="24" spans="1:8">
      <c r="A40" s="11">
        <v>41</v>
      </c>
      <c r="B40" s="12" t="s">
        <v>64</v>
      </c>
      <c r="C40" s="23"/>
      <c r="D40" s="12" t="s">
        <v>10</v>
      </c>
      <c r="E40" s="12">
        <v>1</v>
      </c>
      <c r="F40" s="12">
        <v>12</v>
      </c>
      <c r="G40" s="14">
        <f t="shared" si="0"/>
        <v>12</v>
      </c>
      <c r="H40" s="22"/>
    </row>
    <row r="41" ht="15.6" spans="1:8">
      <c r="A41" s="11">
        <v>42</v>
      </c>
      <c r="B41" s="12" t="s">
        <v>65</v>
      </c>
      <c r="C41" s="23"/>
      <c r="D41" s="12" t="s">
        <v>10</v>
      </c>
      <c r="E41" s="12">
        <v>1</v>
      </c>
      <c r="F41" s="12">
        <v>7.5</v>
      </c>
      <c r="G41" s="14">
        <f t="shared" si="0"/>
        <v>7.5</v>
      </c>
      <c r="H41" s="22"/>
    </row>
    <row r="42" ht="15.6" spans="1:8">
      <c r="A42" s="11">
        <v>43</v>
      </c>
      <c r="B42" s="12" t="s">
        <v>66</v>
      </c>
      <c r="C42" s="23"/>
      <c r="D42" s="12" t="s">
        <v>13</v>
      </c>
      <c r="E42" s="12">
        <v>10</v>
      </c>
      <c r="F42" s="12">
        <v>8</v>
      </c>
      <c r="G42" s="14">
        <f t="shared" si="0"/>
        <v>80</v>
      </c>
      <c r="H42" s="22"/>
    </row>
    <row r="43" ht="15.6" spans="1:8">
      <c r="A43" s="11">
        <v>44</v>
      </c>
      <c r="B43" s="12" t="s">
        <v>67</v>
      </c>
      <c r="C43" s="23"/>
      <c r="D43" s="12" t="s">
        <v>13</v>
      </c>
      <c r="E43" s="12">
        <v>3</v>
      </c>
      <c r="F43" s="12">
        <v>22</v>
      </c>
      <c r="G43" s="14">
        <v>66</v>
      </c>
      <c r="H43" s="22"/>
    </row>
    <row r="44" ht="73.8" spans="1:8">
      <c r="A44" s="25">
        <v>1</v>
      </c>
      <c r="B44" s="26" t="s">
        <v>68</v>
      </c>
      <c r="C44" s="27" t="s">
        <v>69</v>
      </c>
      <c r="D44" s="26" t="s">
        <v>21</v>
      </c>
      <c r="E44" s="26">
        <v>30</v>
      </c>
      <c r="F44" s="26">
        <v>160</v>
      </c>
      <c r="G44" s="28">
        <f t="shared" ref="G44:G51" si="1">E44*F44</f>
        <v>4800</v>
      </c>
      <c r="H44" s="26" t="str">
        <f>_xlfn.DISPIMG("ID_A250CF8B764148FC9CDBD61336EABE79",1)</f>
        <v>=DISPIMG("ID_A250CF8B764148FC9CDBD61336EABE79",1)</v>
      </c>
    </row>
    <row r="45" ht="76.55" spans="1:8">
      <c r="A45" s="25">
        <v>2</v>
      </c>
      <c r="B45" s="26" t="s">
        <v>70</v>
      </c>
      <c r="C45" s="27" t="s">
        <v>71</v>
      </c>
      <c r="D45" s="26" t="s">
        <v>21</v>
      </c>
      <c r="E45" s="26">
        <v>10</v>
      </c>
      <c r="F45" s="26">
        <v>350</v>
      </c>
      <c r="G45" s="28">
        <f t="shared" si="1"/>
        <v>3500</v>
      </c>
      <c r="H45" s="29" t="str">
        <f>_xlfn.DISPIMG("ID_E72D3757C5D048ECBFBAA8F7BE6CFD55",1)</f>
        <v>=DISPIMG("ID_E72D3757C5D048ECBFBAA8F7BE6CFD55",1)</v>
      </c>
    </row>
    <row r="46" ht="48.3" spans="1:8">
      <c r="A46" s="25">
        <v>3</v>
      </c>
      <c r="B46" s="26" t="s">
        <v>72</v>
      </c>
      <c r="C46" s="27" t="s">
        <v>73</v>
      </c>
      <c r="D46" s="26" t="s">
        <v>25</v>
      </c>
      <c r="E46" s="26">
        <v>10</v>
      </c>
      <c r="F46" s="26">
        <v>120</v>
      </c>
      <c r="G46" s="28">
        <f t="shared" si="1"/>
        <v>1200</v>
      </c>
      <c r="H46" s="29" t="str">
        <f>_xlfn.DISPIMG("ID_4071E3235E614313B59DBFE40299ABCD",1)</f>
        <v>=DISPIMG("ID_4071E3235E614313B59DBFE40299ABCD",1)</v>
      </c>
    </row>
    <row r="47" ht="47.95" spans="1:8">
      <c r="A47" s="25">
        <v>4</v>
      </c>
      <c r="B47" s="26" t="s">
        <v>68</v>
      </c>
      <c r="C47" s="27" t="s">
        <v>74</v>
      </c>
      <c r="D47" s="26" t="s">
        <v>25</v>
      </c>
      <c r="E47" s="26">
        <v>30</v>
      </c>
      <c r="F47" s="26">
        <v>120</v>
      </c>
      <c r="G47" s="28">
        <f t="shared" si="1"/>
        <v>3600</v>
      </c>
      <c r="H47" s="29" t="str">
        <f>_xlfn.DISPIMG("ID_BCBB7037314240EEAC1DBA80670DB6FB",1)</f>
        <v>=DISPIMG("ID_BCBB7037314240EEAC1DBA80670DB6FB",1)</v>
      </c>
    </row>
    <row r="48" ht="48.45" spans="1:8">
      <c r="A48" s="25">
        <v>5</v>
      </c>
      <c r="B48" s="26" t="s">
        <v>75</v>
      </c>
      <c r="C48" s="27"/>
      <c r="D48" s="26" t="s">
        <v>76</v>
      </c>
      <c r="E48" s="26">
        <v>10</v>
      </c>
      <c r="F48" s="26">
        <v>38</v>
      </c>
      <c r="G48" s="28">
        <f t="shared" si="1"/>
        <v>380</v>
      </c>
      <c r="H48" s="26" t="str">
        <f>_xlfn.DISPIMG("ID_052A332ED16D4D65AAAA0481088A56EA",1)</f>
        <v>=DISPIMG("ID_052A332ED16D4D65AAAA0481088A56EA",1)</v>
      </c>
    </row>
    <row r="49" ht="49.8" spans="1:8">
      <c r="A49" s="25">
        <v>6</v>
      </c>
      <c r="B49" s="26" t="s">
        <v>77</v>
      </c>
      <c r="C49" s="27" t="s">
        <v>78</v>
      </c>
      <c r="D49" s="26" t="s">
        <v>21</v>
      </c>
      <c r="E49" s="26">
        <v>10</v>
      </c>
      <c r="F49" s="26">
        <v>75</v>
      </c>
      <c r="G49" s="28">
        <f t="shared" si="1"/>
        <v>750</v>
      </c>
      <c r="H49" s="29" t="str">
        <f>_xlfn.DISPIMG("ID_BA2B8009ED2A4287B3BC0A72DC68DE1D",1)</f>
        <v>=DISPIMG("ID_BA2B8009ED2A4287B3BC0A72DC68DE1D",1)</v>
      </c>
    </row>
    <row r="50" ht="49.8" spans="1:8">
      <c r="A50" s="25">
        <v>7</v>
      </c>
      <c r="B50" s="26" t="s">
        <v>77</v>
      </c>
      <c r="C50" s="27" t="s">
        <v>79</v>
      </c>
      <c r="D50" s="26" t="s">
        <v>21</v>
      </c>
      <c r="E50" s="26">
        <v>10</v>
      </c>
      <c r="F50" s="26">
        <v>75</v>
      </c>
      <c r="G50" s="28">
        <f t="shared" si="1"/>
        <v>750</v>
      </c>
      <c r="H50" s="26" t="str">
        <f>_xlfn.DISPIMG("ID_8A7A74E274D14E85A30F4293B424FBA9",1)</f>
        <v>=DISPIMG("ID_8A7A74E274D14E85A30F4293B424FBA9",1)</v>
      </c>
    </row>
    <row r="51" ht="15.6" spans="1:8">
      <c r="A51" s="25">
        <v>8</v>
      </c>
      <c r="B51" s="26" t="s">
        <v>80</v>
      </c>
      <c r="C51" s="27"/>
      <c r="D51" s="26" t="s">
        <v>21</v>
      </c>
      <c r="E51" s="26">
        <v>5</v>
      </c>
      <c r="F51" s="26">
        <v>75</v>
      </c>
      <c r="G51" s="28">
        <f t="shared" si="1"/>
        <v>375</v>
      </c>
      <c r="H51" s="29" t="s">
        <v>81</v>
      </c>
    </row>
    <row r="52" ht="24" spans="1:8">
      <c r="A52" s="25">
        <v>9</v>
      </c>
      <c r="B52" s="30" t="s">
        <v>82</v>
      </c>
      <c r="C52" s="31" t="s">
        <v>83</v>
      </c>
      <c r="D52" s="30" t="s">
        <v>21</v>
      </c>
      <c r="E52" s="30">
        <v>1</v>
      </c>
      <c r="F52" s="30">
        <v>120</v>
      </c>
      <c r="G52" s="32">
        <f>F52*E52</f>
        <v>120</v>
      </c>
      <c r="H52" s="30"/>
    </row>
    <row r="53" ht="24" spans="1:8">
      <c r="A53" s="25"/>
      <c r="B53" s="30" t="s">
        <v>84</v>
      </c>
      <c r="C53" s="31" t="s">
        <v>85</v>
      </c>
      <c r="D53" s="30" t="s">
        <v>13</v>
      </c>
      <c r="E53" s="30">
        <v>10</v>
      </c>
      <c r="F53" s="30">
        <v>24</v>
      </c>
      <c r="G53" s="32">
        <v>240</v>
      </c>
      <c r="H53" s="30"/>
    </row>
    <row r="54" ht="15.6" spans="1:8">
      <c r="A54" s="25"/>
      <c r="B54" s="30" t="s">
        <v>86</v>
      </c>
      <c r="C54" s="31"/>
      <c r="D54" s="30" t="s">
        <v>13</v>
      </c>
      <c r="E54" s="30">
        <v>2</v>
      </c>
      <c r="F54" s="30">
        <v>28</v>
      </c>
      <c r="G54" s="32">
        <v>56</v>
      </c>
      <c r="H54" s="30"/>
    </row>
    <row r="55" ht="15.6" spans="1:8">
      <c r="A55" s="25"/>
      <c r="B55" s="30" t="s">
        <v>87</v>
      </c>
      <c r="C55" s="31" t="s">
        <v>88</v>
      </c>
      <c r="D55" s="30" t="s">
        <v>16</v>
      </c>
      <c r="E55" s="30">
        <v>10</v>
      </c>
      <c r="F55" s="30">
        <v>12</v>
      </c>
      <c r="G55" s="32">
        <v>120</v>
      </c>
      <c r="H55" s="30"/>
    </row>
    <row r="56" ht="15.6" spans="1:8">
      <c r="A56" s="25"/>
      <c r="B56" s="30" t="s">
        <v>89</v>
      </c>
      <c r="D56" s="30"/>
      <c r="E56" s="30">
        <v>100</v>
      </c>
      <c r="F56" s="30">
        <v>0.7</v>
      </c>
      <c r="G56" s="32">
        <v>70</v>
      </c>
      <c r="H56" s="30"/>
    </row>
    <row r="57" ht="68.5" spans="1:8">
      <c r="A57" s="11">
        <v>1</v>
      </c>
      <c r="B57" s="33" t="s">
        <v>90</v>
      </c>
      <c r="C57" s="34" t="s">
        <v>91</v>
      </c>
      <c r="D57" s="35" t="s">
        <v>13</v>
      </c>
      <c r="E57" s="11">
        <v>20</v>
      </c>
      <c r="F57" s="36">
        <v>18</v>
      </c>
      <c r="G57" s="14">
        <f t="shared" ref="G57:G79" si="2">E57*F57</f>
        <v>360</v>
      </c>
      <c r="H57" s="11" t="str">
        <f>_xlfn.DISPIMG("ID_96289DA3CDBF4784A439458C0BD536F8",1)</f>
        <v>=DISPIMG("ID_96289DA3CDBF4784A439458C0BD536F8",1)</v>
      </c>
    </row>
    <row r="58" ht="68.5" spans="1:8">
      <c r="A58" s="11">
        <v>2</v>
      </c>
      <c r="B58" s="33" t="s">
        <v>92</v>
      </c>
      <c r="C58" s="34" t="s">
        <v>93</v>
      </c>
      <c r="D58" s="35" t="s">
        <v>13</v>
      </c>
      <c r="E58" s="11">
        <v>40</v>
      </c>
      <c r="F58" s="36">
        <v>18</v>
      </c>
      <c r="G58" s="14">
        <f t="shared" si="2"/>
        <v>720</v>
      </c>
      <c r="H58" s="11" t="str">
        <f>_xlfn.DISPIMG("ID_90067EB86E6A435A877B20BEEF49AE98",1)</f>
        <v>=DISPIMG("ID_90067EB86E6A435A877B20BEEF49AE98",1)</v>
      </c>
    </row>
    <row r="59" ht="68.5" spans="1:8">
      <c r="A59" s="11">
        <v>3</v>
      </c>
      <c r="B59" s="37" t="s">
        <v>94</v>
      </c>
      <c r="C59" s="34" t="s">
        <v>95</v>
      </c>
      <c r="D59" s="35" t="s">
        <v>54</v>
      </c>
      <c r="E59" s="11">
        <v>20</v>
      </c>
      <c r="F59" s="36">
        <v>18</v>
      </c>
      <c r="G59" s="14">
        <f t="shared" si="2"/>
        <v>360</v>
      </c>
      <c r="H59" s="11" t="str">
        <f>_xlfn.DISPIMG("ID_F9D522B0CD364D71A1892F74438EB4EB",1)</f>
        <v>=DISPIMG("ID_F9D522B0CD364D71A1892F74438EB4EB",1)</v>
      </c>
    </row>
    <row r="60" ht="68.5" spans="1:8">
      <c r="A60" s="11">
        <v>4</v>
      </c>
      <c r="B60" s="38" t="s">
        <v>96</v>
      </c>
      <c r="C60" s="23" t="s">
        <v>97</v>
      </c>
      <c r="D60" s="35" t="s">
        <v>98</v>
      </c>
      <c r="E60" s="11">
        <v>20</v>
      </c>
      <c r="F60" s="36">
        <v>0.3</v>
      </c>
      <c r="G60" s="14">
        <f t="shared" si="2"/>
        <v>6</v>
      </c>
      <c r="H60" s="11" t="str">
        <f>_xlfn.DISPIMG("ID_BF016DA34D454A989D8DD80DC61DF97D",1)</f>
        <v>=DISPIMG("ID_BF016DA34D454A989D8DD80DC61DF97D",1)</v>
      </c>
    </row>
    <row r="61" ht="68.5" spans="1:8">
      <c r="A61" s="11">
        <v>5</v>
      </c>
      <c r="B61" s="38" t="s">
        <v>99</v>
      </c>
      <c r="C61" s="34" t="s">
        <v>100</v>
      </c>
      <c r="D61" s="35" t="s">
        <v>50</v>
      </c>
      <c r="E61" s="11">
        <v>2</v>
      </c>
      <c r="F61" s="36">
        <v>230</v>
      </c>
      <c r="G61" s="14">
        <f t="shared" si="2"/>
        <v>460</v>
      </c>
      <c r="H61" s="11" t="str">
        <f>_xlfn.DISPIMG("ID_FC6963AC87DF4FE0BA3E2819A4FAAA5F",1)</f>
        <v>=DISPIMG("ID_FC6963AC87DF4FE0BA3E2819A4FAAA5F",1)</v>
      </c>
    </row>
    <row r="62" ht="68.5" spans="1:8">
      <c r="A62" s="11">
        <v>6</v>
      </c>
      <c r="B62" s="38" t="s">
        <v>101</v>
      </c>
      <c r="C62" s="34" t="s">
        <v>102</v>
      </c>
      <c r="D62" s="35" t="s">
        <v>13</v>
      </c>
      <c r="E62" s="11">
        <v>50</v>
      </c>
      <c r="F62" s="36">
        <v>28</v>
      </c>
      <c r="G62" s="14">
        <f t="shared" si="2"/>
        <v>1400</v>
      </c>
      <c r="H62" s="11" t="str">
        <f>_xlfn.DISPIMG("ID_2B8AA83A133F4CF1864F6AF1A57755E2",1)</f>
        <v>=DISPIMG("ID_2B8AA83A133F4CF1864F6AF1A57755E2",1)</v>
      </c>
    </row>
    <row r="63" ht="72.55" spans="1:8">
      <c r="A63" s="11">
        <v>7</v>
      </c>
      <c r="B63" s="12" t="s">
        <v>103</v>
      </c>
      <c r="C63" s="13" t="s">
        <v>104</v>
      </c>
      <c r="D63" s="12" t="s">
        <v>13</v>
      </c>
      <c r="E63" s="12">
        <v>4</v>
      </c>
      <c r="F63" s="12">
        <v>330</v>
      </c>
      <c r="G63" s="14">
        <f t="shared" si="2"/>
        <v>1320</v>
      </c>
      <c r="H63" s="39" t="str">
        <f>_xlfn.DISPIMG("ID_33539DB80EC94A07A557BF3EFB83EB68",1)</f>
        <v>=DISPIMG("ID_33539DB80EC94A07A557BF3EFB83EB68",1)</v>
      </c>
    </row>
    <row r="64" ht="45.65" spans="1:8">
      <c r="A64" s="11">
        <v>8</v>
      </c>
      <c r="B64" s="12" t="s">
        <v>105</v>
      </c>
      <c r="C64" s="13" t="s">
        <v>106</v>
      </c>
      <c r="D64" s="12" t="s">
        <v>13</v>
      </c>
      <c r="E64" s="12">
        <v>20</v>
      </c>
      <c r="F64" s="12">
        <v>70</v>
      </c>
      <c r="G64" s="14">
        <f t="shared" si="2"/>
        <v>1400</v>
      </c>
      <c r="H64" s="12" t="str">
        <f>_xlfn.DISPIMG("ID_C76A534225C7409A912594F645640355",1)</f>
        <v>=DISPIMG("ID_C76A534225C7409A912594F645640355",1)</v>
      </c>
    </row>
    <row r="65" ht="45.65" spans="1:8">
      <c r="A65" s="11">
        <v>9</v>
      </c>
      <c r="B65" s="12" t="s">
        <v>107</v>
      </c>
      <c r="C65" s="23" t="s">
        <v>108</v>
      </c>
      <c r="D65" s="38" t="s">
        <v>13</v>
      </c>
      <c r="E65" s="38">
        <v>1</v>
      </c>
      <c r="F65" s="38">
        <v>750</v>
      </c>
      <c r="G65" s="14">
        <f t="shared" si="2"/>
        <v>750</v>
      </c>
      <c r="H65" s="12" t="str">
        <f>_xlfn.DISPIMG("ID_2B7F7010E59B4C3B9E61CAA166ACF80F",1)</f>
        <v>=DISPIMG("ID_2B7F7010E59B4C3B9E61CAA166ACF80F",1)</v>
      </c>
    </row>
    <row r="66" ht="45.65" spans="1:8">
      <c r="A66" s="11">
        <v>10</v>
      </c>
      <c r="B66" s="12" t="s">
        <v>109</v>
      </c>
      <c r="C66" s="13" t="s">
        <v>110</v>
      </c>
      <c r="D66" s="12" t="s">
        <v>13</v>
      </c>
      <c r="E66" s="12">
        <v>22</v>
      </c>
      <c r="F66" s="12">
        <v>18</v>
      </c>
      <c r="G66" s="14">
        <f t="shared" si="2"/>
        <v>396</v>
      </c>
      <c r="H66" s="12" t="str">
        <f>_xlfn.DISPIMG("ID_C0780363AA82492F8BBB8DF7EA561EB7",1)</f>
        <v>=DISPIMG("ID_C0780363AA82492F8BBB8DF7EA561EB7",1)</v>
      </c>
    </row>
    <row r="67" ht="45.65" spans="1:8">
      <c r="A67" s="11">
        <v>11</v>
      </c>
      <c r="B67" s="12" t="s">
        <v>111</v>
      </c>
      <c r="C67" s="13" t="s">
        <v>112</v>
      </c>
      <c r="D67" s="12" t="s">
        <v>16</v>
      </c>
      <c r="E67" s="12">
        <v>20</v>
      </c>
      <c r="F67" s="12">
        <v>18</v>
      </c>
      <c r="G67" s="14">
        <f t="shared" si="2"/>
        <v>360</v>
      </c>
      <c r="H67" s="12" t="str">
        <f>_xlfn.DISPIMG("ID_7C869A54AD89444A9F38628AB9BE10F1",1)</f>
        <v>=DISPIMG("ID_7C869A54AD89444A9F38628AB9BE10F1",1)</v>
      </c>
    </row>
    <row r="68" ht="45.65" spans="1:8">
      <c r="A68" s="11">
        <v>12</v>
      </c>
      <c r="B68" s="12" t="s">
        <v>113</v>
      </c>
      <c r="C68" s="13" t="s">
        <v>114</v>
      </c>
      <c r="D68" s="12" t="s">
        <v>13</v>
      </c>
      <c r="E68" s="12">
        <v>4</v>
      </c>
      <c r="F68" s="12">
        <v>100</v>
      </c>
      <c r="G68" s="14">
        <f t="shared" si="2"/>
        <v>400</v>
      </c>
      <c r="H68" s="12" t="str">
        <f>_xlfn.DISPIMG("ID_167FAEF1865D40758CBD2FF07F6E768B",1)</f>
        <v>=DISPIMG("ID_167FAEF1865D40758CBD2FF07F6E768B",1)</v>
      </c>
    </row>
    <row r="69" ht="15.6" spans="1:8">
      <c r="A69" s="11">
        <v>13</v>
      </c>
      <c r="B69" s="12" t="s">
        <v>115</v>
      </c>
      <c r="C69" s="13" t="s">
        <v>116</v>
      </c>
      <c r="D69" s="12" t="s">
        <v>42</v>
      </c>
      <c r="E69" s="12">
        <v>10</v>
      </c>
      <c r="F69" s="12">
        <v>40</v>
      </c>
      <c r="G69" s="14">
        <f t="shared" si="2"/>
        <v>400</v>
      </c>
      <c r="H69" s="12"/>
    </row>
    <row r="70" ht="15.6" spans="1:8">
      <c r="A70" s="11">
        <v>14</v>
      </c>
      <c r="B70" s="12" t="s">
        <v>117</v>
      </c>
      <c r="C70" s="13" t="s">
        <v>118</v>
      </c>
      <c r="D70" s="12" t="s">
        <v>40</v>
      </c>
      <c r="E70" s="12">
        <v>1</v>
      </c>
      <c r="F70" s="12">
        <v>18</v>
      </c>
      <c r="G70" s="14">
        <f t="shared" si="2"/>
        <v>18</v>
      </c>
      <c r="H70" s="12"/>
    </row>
    <row r="71" ht="15.6" spans="1:8">
      <c r="A71" s="11">
        <v>15</v>
      </c>
      <c r="B71" s="12" t="s">
        <v>119</v>
      </c>
      <c r="C71" s="13" t="s">
        <v>120</v>
      </c>
      <c r="D71" s="12" t="s">
        <v>10</v>
      </c>
      <c r="E71" s="12">
        <v>4</v>
      </c>
      <c r="F71" s="12">
        <v>18</v>
      </c>
      <c r="G71" s="14">
        <f t="shared" si="2"/>
        <v>72</v>
      </c>
      <c r="H71" s="12"/>
    </row>
    <row r="72" ht="45.65" spans="1:8">
      <c r="A72" s="11">
        <v>16</v>
      </c>
      <c r="B72" s="12" t="s">
        <v>121</v>
      </c>
      <c r="C72" s="13" t="s">
        <v>122</v>
      </c>
      <c r="D72" s="12" t="s">
        <v>10</v>
      </c>
      <c r="E72" s="12">
        <v>3</v>
      </c>
      <c r="F72" s="12">
        <v>18</v>
      </c>
      <c r="G72" s="14">
        <f t="shared" si="2"/>
        <v>54</v>
      </c>
      <c r="H72" s="12" t="str">
        <f>_xlfn.DISPIMG("ID_99B8F16CC92347D29060DA45CAB1E589",1)</f>
        <v>=DISPIMG("ID_99B8F16CC92347D29060DA45CAB1E589",1)</v>
      </c>
    </row>
    <row r="73" ht="45.65" spans="1:8">
      <c r="A73" s="11">
        <v>17</v>
      </c>
      <c r="B73" s="12" t="s">
        <v>119</v>
      </c>
      <c r="C73" s="13" t="s">
        <v>123</v>
      </c>
      <c r="D73" s="12" t="s">
        <v>10</v>
      </c>
      <c r="E73" s="12">
        <v>1</v>
      </c>
      <c r="F73" s="12">
        <v>24</v>
      </c>
      <c r="G73" s="14">
        <f t="shared" si="2"/>
        <v>24</v>
      </c>
      <c r="H73" s="12" t="str">
        <f>_xlfn.DISPIMG("ID_9DABBB8C292B4AA3A50F7BA3EAD4A732",1)</f>
        <v>=DISPIMG("ID_9DABBB8C292B4AA3A50F7BA3EAD4A732",1)</v>
      </c>
    </row>
    <row r="74" ht="15.6" spans="1:8">
      <c r="A74" s="11">
        <v>18</v>
      </c>
      <c r="B74" s="12" t="s">
        <v>121</v>
      </c>
      <c r="C74" s="13" t="s">
        <v>123</v>
      </c>
      <c r="D74" s="12" t="s">
        <v>10</v>
      </c>
      <c r="E74" s="12">
        <v>1</v>
      </c>
      <c r="F74" s="12">
        <v>24</v>
      </c>
      <c r="G74" s="14">
        <f t="shared" si="2"/>
        <v>24</v>
      </c>
      <c r="H74" s="12"/>
    </row>
    <row r="75" ht="15.6" spans="1:8">
      <c r="A75" s="11">
        <v>19</v>
      </c>
      <c r="B75" s="12" t="s">
        <v>124</v>
      </c>
      <c r="C75" s="13" t="s">
        <v>125</v>
      </c>
      <c r="D75" s="12" t="s">
        <v>126</v>
      </c>
      <c r="E75" s="12">
        <v>5</v>
      </c>
      <c r="F75" s="12">
        <v>12</v>
      </c>
      <c r="G75" s="14">
        <f t="shared" si="2"/>
        <v>60</v>
      </c>
      <c r="H75" s="12"/>
    </row>
    <row r="76" ht="45.65" spans="1:8">
      <c r="A76" s="11">
        <v>20</v>
      </c>
      <c r="B76" s="12" t="s">
        <v>127</v>
      </c>
      <c r="C76" s="13" t="s">
        <v>128</v>
      </c>
      <c r="D76" s="12" t="s">
        <v>13</v>
      </c>
      <c r="E76" s="12">
        <v>5</v>
      </c>
      <c r="F76" s="12">
        <v>12</v>
      </c>
      <c r="G76" s="14">
        <f t="shared" si="2"/>
        <v>60</v>
      </c>
      <c r="H76" s="12" t="str">
        <f>_xlfn.DISPIMG("ID_75596EABAA09414D8488CE2346515B78",1)</f>
        <v>=DISPIMG("ID_75596EABAA09414D8488CE2346515B78",1)</v>
      </c>
    </row>
    <row r="77" ht="36" spans="1:8">
      <c r="A77" s="11">
        <v>21</v>
      </c>
      <c r="B77" s="12" t="s">
        <v>129</v>
      </c>
      <c r="C77" s="13" t="s">
        <v>130</v>
      </c>
      <c r="D77" s="12" t="s">
        <v>13</v>
      </c>
      <c r="E77" s="12">
        <v>8</v>
      </c>
      <c r="F77" s="12">
        <v>70</v>
      </c>
      <c r="G77" s="14">
        <f t="shared" si="2"/>
        <v>560</v>
      </c>
      <c r="H77" s="12"/>
    </row>
    <row r="78" ht="36" spans="1:8">
      <c r="A78" s="11">
        <v>22</v>
      </c>
      <c r="B78" s="12" t="s">
        <v>129</v>
      </c>
      <c r="C78" s="13" t="s">
        <v>131</v>
      </c>
      <c r="D78" s="12" t="s">
        <v>13</v>
      </c>
      <c r="E78" s="12">
        <v>8</v>
      </c>
      <c r="F78" s="12">
        <v>45</v>
      </c>
      <c r="G78" s="14">
        <f t="shared" si="2"/>
        <v>360</v>
      </c>
      <c r="H78" s="12"/>
    </row>
    <row r="79" ht="45.65" spans="1:8">
      <c r="A79" s="11">
        <v>23</v>
      </c>
      <c r="B79" s="12" t="s">
        <v>132</v>
      </c>
      <c r="C79" s="13" t="s">
        <v>133</v>
      </c>
      <c r="D79" s="12" t="s">
        <v>13</v>
      </c>
      <c r="E79" s="12">
        <v>2</v>
      </c>
      <c r="F79" s="12">
        <v>65</v>
      </c>
      <c r="G79" s="14">
        <f t="shared" si="2"/>
        <v>130</v>
      </c>
      <c r="H79" s="12" t="str">
        <f>_xlfn.DISPIMG("ID_421B2247B4754D2B83FC6082D7FCCBC5",1)</f>
        <v>=DISPIMG("ID_421B2247B4754D2B83FC6082D7FCCBC5",1)</v>
      </c>
    </row>
    <row r="80" ht="45.65" spans="1:8">
      <c r="A80" s="11">
        <v>24</v>
      </c>
      <c r="B80" s="40" t="s">
        <v>134</v>
      </c>
      <c r="C80" s="41" t="s">
        <v>135</v>
      </c>
      <c r="D80" s="40" t="s">
        <v>136</v>
      </c>
      <c r="E80" s="40">
        <v>2</v>
      </c>
      <c r="F80" s="40">
        <v>180</v>
      </c>
      <c r="G80" s="42">
        <f>F80*E80</f>
        <v>360</v>
      </c>
      <c r="H80" s="12" t="str">
        <f>_xlfn.DISPIMG("ID_6D1EE7CD4CE4487C81B14F0A205E6F2D",1)</f>
        <v>=DISPIMG("ID_6D1EE7CD4CE4487C81B14F0A205E6F2D",1)</v>
      </c>
    </row>
    <row r="81" ht="75" spans="1:8">
      <c r="A81" s="11">
        <v>25</v>
      </c>
      <c r="B81" s="38" t="s">
        <v>137</v>
      </c>
      <c r="C81" s="23" t="s">
        <v>138</v>
      </c>
      <c r="D81" s="38" t="s">
        <v>13</v>
      </c>
      <c r="E81" s="38">
        <v>4</v>
      </c>
      <c r="F81" s="38">
        <v>55</v>
      </c>
      <c r="G81" s="14">
        <f t="shared" ref="G81:G130" si="3">E81*F81</f>
        <v>220</v>
      </c>
      <c r="H81" s="43" t="str">
        <f>_xlfn.DISPIMG("ID_A9892B7F75FA48679F34F8E9D208BA25",1)</f>
        <v>=DISPIMG("ID_A9892B7F75FA48679F34F8E9D208BA25",1)</v>
      </c>
    </row>
    <row r="82" ht="75" spans="1:8">
      <c r="A82" s="11">
        <v>26</v>
      </c>
      <c r="B82" s="38" t="s">
        <v>139</v>
      </c>
      <c r="C82" s="23" t="s">
        <v>140</v>
      </c>
      <c r="D82" s="38" t="s">
        <v>13</v>
      </c>
      <c r="E82" s="38">
        <v>2</v>
      </c>
      <c r="F82" s="38">
        <v>85</v>
      </c>
      <c r="G82" s="14">
        <f t="shared" si="3"/>
        <v>170</v>
      </c>
      <c r="H82" s="43" t="str">
        <f>_xlfn.DISPIMG("ID_A9892B7F75FA48679F34F8E9D208BA25",1)</f>
        <v>=DISPIMG("ID_A9892B7F75FA48679F34F8E9D208BA25",1)</v>
      </c>
    </row>
    <row r="83" ht="45.65" spans="1:8">
      <c r="A83" s="11">
        <v>27</v>
      </c>
      <c r="B83" s="38" t="s">
        <v>141</v>
      </c>
      <c r="C83" s="23" t="s">
        <v>142</v>
      </c>
      <c r="D83" s="38" t="s">
        <v>13</v>
      </c>
      <c r="E83" s="38">
        <v>5</v>
      </c>
      <c r="F83" s="38">
        <v>8</v>
      </c>
      <c r="G83" s="14">
        <f t="shared" si="3"/>
        <v>40</v>
      </c>
      <c r="H83" s="38" t="str">
        <f>_xlfn.DISPIMG("ID_14F69727B61C469FBA5860B7F95F0F6E",1)</f>
        <v>=DISPIMG("ID_14F69727B61C469FBA5860B7F95F0F6E",1)</v>
      </c>
    </row>
    <row r="84" ht="45.65" spans="1:8">
      <c r="A84" s="11">
        <v>28</v>
      </c>
      <c r="B84" s="12" t="s">
        <v>143</v>
      </c>
      <c r="C84" s="13" t="s">
        <v>144</v>
      </c>
      <c r="D84" s="12" t="s">
        <v>40</v>
      </c>
      <c r="E84" s="21">
        <v>1</v>
      </c>
      <c r="F84" s="21">
        <v>12</v>
      </c>
      <c r="G84" s="14">
        <f t="shared" si="3"/>
        <v>12</v>
      </c>
      <c r="H84" s="12" t="str">
        <f>_xlfn.DISPIMG("ID_42FB4EFBF88748AEB40068358DAD8F14",1)</f>
        <v>=DISPIMG("ID_42FB4EFBF88748AEB40068358DAD8F14",1)</v>
      </c>
    </row>
    <row r="85" ht="45.65" spans="1:8">
      <c r="A85" s="11">
        <v>29</v>
      </c>
      <c r="B85" s="12" t="s">
        <v>145</v>
      </c>
      <c r="C85" s="13" t="s">
        <v>146</v>
      </c>
      <c r="D85" s="12" t="s">
        <v>16</v>
      </c>
      <c r="E85" s="21">
        <v>2</v>
      </c>
      <c r="F85" s="21">
        <v>10</v>
      </c>
      <c r="G85" s="14">
        <f t="shared" si="3"/>
        <v>20</v>
      </c>
      <c r="H85" s="12" t="str">
        <f>_xlfn.DISPIMG("ID_CF9435FA71C543528DB6546ABFABA7A6",1)</f>
        <v>=DISPIMG("ID_CF9435FA71C543528DB6546ABFABA7A6",1)</v>
      </c>
    </row>
    <row r="86" ht="45.65" spans="1:8">
      <c r="A86" s="11">
        <v>30</v>
      </c>
      <c r="B86" s="12" t="s">
        <v>147</v>
      </c>
      <c r="C86" s="13" t="s">
        <v>148</v>
      </c>
      <c r="D86" s="12" t="s">
        <v>13</v>
      </c>
      <c r="E86" s="21">
        <v>4</v>
      </c>
      <c r="F86" s="21">
        <v>40</v>
      </c>
      <c r="G86" s="14">
        <f t="shared" si="3"/>
        <v>160</v>
      </c>
      <c r="H86" s="12" t="str">
        <f>_xlfn.DISPIMG("ID_94FF179575B84C239D8FEAF2C2E90F8B",1)</f>
        <v>=DISPIMG("ID_94FF179575B84C239D8FEAF2C2E90F8B",1)</v>
      </c>
    </row>
    <row r="87" ht="45.65" spans="1:8">
      <c r="A87" s="11">
        <v>31</v>
      </c>
      <c r="B87" s="12" t="s">
        <v>149</v>
      </c>
      <c r="C87" s="13" t="s">
        <v>150</v>
      </c>
      <c r="D87" s="12" t="s">
        <v>10</v>
      </c>
      <c r="E87" s="21">
        <v>5</v>
      </c>
      <c r="F87" s="21">
        <v>22</v>
      </c>
      <c r="G87" s="14">
        <f t="shared" si="3"/>
        <v>110</v>
      </c>
      <c r="H87" s="12" t="str">
        <f>_xlfn.DISPIMG("ID_18D4E4967A5444F78E172B5E915C233D",1)</f>
        <v>=DISPIMG("ID_18D4E4967A5444F78E172B5E915C233D",1)</v>
      </c>
    </row>
    <row r="88" ht="45.65" spans="1:8">
      <c r="A88" s="11">
        <v>32</v>
      </c>
      <c r="B88" s="12" t="s">
        <v>151</v>
      </c>
      <c r="C88" s="13" t="s">
        <v>152</v>
      </c>
      <c r="D88" s="12" t="s">
        <v>13</v>
      </c>
      <c r="E88" s="21">
        <v>2</v>
      </c>
      <c r="F88" s="21">
        <v>22</v>
      </c>
      <c r="G88" s="14">
        <f t="shared" si="3"/>
        <v>44</v>
      </c>
      <c r="H88" s="12" t="str">
        <f>_xlfn.DISPIMG("ID_EDD954FCEB704EBF9B2D9B29CD4CA3F2",1)</f>
        <v>=DISPIMG("ID_EDD954FCEB704EBF9B2D9B29CD4CA3F2",1)</v>
      </c>
    </row>
    <row r="89" ht="45.65" spans="1:8">
      <c r="A89" s="11">
        <v>33</v>
      </c>
      <c r="B89" s="12" t="s">
        <v>153</v>
      </c>
      <c r="C89" s="13"/>
      <c r="D89" s="12" t="s">
        <v>40</v>
      </c>
      <c r="E89" s="21">
        <v>10</v>
      </c>
      <c r="F89" s="21">
        <v>18</v>
      </c>
      <c r="G89" s="14">
        <f t="shared" si="3"/>
        <v>180</v>
      </c>
      <c r="H89" s="12" t="str">
        <f>_xlfn.DISPIMG("ID_FDCBF6ADF4EB473F8E32E7D2D9A559F8",1)</f>
        <v>=DISPIMG("ID_FDCBF6ADF4EB473F8E32E7D2D9A559F8",1)</v>
      </c>
    </row>
    <row r="90" ht="45.65" spans="1:8">
      <c r="A90" s="11">
        <v>34</v>
      </c>
      <c r="B90" s="12" t="s">
        <v>154</v>
      </c>
      <c r="C90" s="13" t="s">
        <v>155</v>
      </c>
      <c r="D90" s="12" t="s">
        <v>50</v>
      </c>
      <c r="E90" s="21">
        <v>3</v>
      </c>
      <c r="F90" s="21">
        <v>48</v>
      </c>
      <c r="G90" s="14">
        <f t="shared" si="3"/>
        <v>144</v>
      </c>
      <c r="H90" s="12" t="str">
        <f>_xlfn.DISPIMG("ID_BA02C49AFFD64EEDBE0D5464E5F648A2",1)</f>
        <v>=DISPIMG("ID_BA02C49AFFD64EEDBE0D5464E5F648A2",1)</v>
      </c>
    </row>
    <row r="91" ht="45.65" spans="1:8">
      <c r="A91" s="11">
        <v>35</v>
      </c>
      <c r="B91" s="12" t="s">
        <v>156</v>
      </c>
      <c r="C91" s="13" t="s">
        <v>157</v>
      </c>
      <c r="D91" s="12" t="s">
        <v>158</v>
      </c>
      <c r="E91" s="21">
        <v>45</v>
      </c>
      <c r="F91" s="21">
        <v>12</v>
      </c>
      <c r="G91" s="14">
        <f t="shared" si="3"/>
        <v>540</v>
      </c>
      <c r="H91" s="12" t="str">
        <f>_xlfn.DISPIMG("ID_B3EA385415EB476E8E136151E2841A8B",1)</f>
        <v>=DISPIMG("ID_B3EA385415EB476E8E136151E2841A8B",1)</v>
      </c>
    </row>
    <row r="92" ht="45.65" spans="1:8">
      <c r="A92" s="11">
        <v>36</v>
      </c>
      <c r="B92" s="12" t="s">
        <v>159</v>
      </c>
      <c r="C92" s="13"/>
      <c r="D92" s="12" t="s">
        <v>13</v>
      </c>
      <c r="E92" s="21">
        <v>10</v>
      </c>
      <c r="F92" s="21">
        <v>22</v>
      </c>
      <c r="G92" s="14">
        <f t="shared" si="3"/>
        <v>220</v>
      </c>
      <c r="H92" s="12" t="str">
        <f>_xlfn.DISPIMG("ID_A5644E8DBABF4B5B97704EBAEC2F6181",1)</f>
        <v>=DISPIMG("ID_A5644E8DBABF4B5B97704EBAEC2F6181",1)</v>
      </c>
    </row>
    <row r="93" ht="45.65" spans="1:8">
      <c r="A93" s="11">
        <v>37</v>
      </c>
      <c r="B93" s="12" t="s">
        <v>160</v>
      </c>
      <c r="C93" s="13" t="s">
        <v>161</v>
      </c>
      <c r="D93" s="12" t="s">
        <v>162</v>
      </c>
      <c r="E93" s="21">
        <v>100</v>
      </c>
      <c r="F93" s="21">
        <v>11</v>
      </c>
      <c r="G93" s="14">
        <f t="shared" si="3"/>
        <v>1100</v>
      </c>
      <c r="H93" s="12" t="str">
        <f>_xlfn.DISPIMG("ID_CBDAB2FB98C1408EA8FD5A6DD5888EE0",1)</f>
        <v>=DISPIMG("ID_CBDAB2FB98C1408EA8FD5A6DD5888EE0",1)</v>
      </c>
    </row>
    <row r="94" ht="68.5" spans="1:8">
      <c r="A94" s="11">
        <v>38</v>
      </c>
      <c r="B94" s="12" t="s">
        <v>163</v>
      </c>
      <c r="C94" s="13" t="s">
        <v>164</v>
      </c>
      <c r="D94" s="12" t="s">
        <v>165</v>
      </c>
      <c r="E94" s="21">
        <v>2</v>
      </c>
      <c r="F94" s="21">
        <v>16</v>
      </c>
      <c r="G94" s="14">
        <f t="shared" si="3"/>
        <v>32</v>
      </c>
      <c r="H94" s="11" t="str">
        <f>_xlfn.DISPIMG("ID_C936CFF9E4DC4038A684B55156F55167",1)</f>
        <v>=DISPIMG("ID_C936CFF9E4DC4038A684B55156F55167",1)</v>
      </c>
    </row>
    <row r="95" ht="45.65" spans="1:8">
      <c r="A95" s="11">
        <v>39</v>
      </c>
      <c r="B95" s="12" t="s">
        <v>166</v>
      </c>
      <c r="C95" s="13" t="s">
        <v>167</v>
      </c>
      <c r="D95" s="12" t="s">
        <v>40</v>
      </c>
      <c r="E95" s="21">
        <v>10</v>
      </c>
      <c r="F95" s="21">
        <v>12</v>
      </c>
      <c r="G95" s="14">
        <f t="shared" si="3"/>
        <v>120</v>
      </c>
      <c r="H95" s="12" t="str">
        <f>_xlfn.DISPIMG("ID_A11558E0345241B7A91228D6748CE75B",1)</f>
        <v>=DISPIMG("ID_A11558E0345241B7A91228D6748CE75B",1)</v>
      </c>
    </row>
    <row r="96" ht="45.65" spans="1:8">
      <c r="A96" s="11">
        <v>40</v>
      </c>
      <c r="B96" s="12" t="s">
        <v>168</v>
      </c>
      <c r="C96" s="13" t="s">
        <v>169</v>
      </c>
      <c r="D96" s="12" t="s">
        <v>42</v>
      </c>
      <c r="E96" s="21">
        <v>20</v>
      </c>
      <c r="F96" s="21">
        <v>32</v>
      </c>
      <c r="G96" s="14">
        <f t="shared" si="3"/>
        <v>640</v>
      </c>
      <c r="H96" s="12" t="str">
        <f>_xlfn.DISPIMG("ID_D40BDAA4CF2B4B2890919C61C0714527",1)</f>
        <v>=DISPIMG("ID_D40BDAA4CF2B4B2890919C61C0714527",1)</v>
      </c>
    </row>
    <row r="97" ht="45.65" spans="1:8">
      <c r="A97" s="11">
        <v>41</v>
      </c>
      <c r="B97" s="12" t="s">
        <v>170</v>
      </c>
      <c r="C97" s="13" t="s">
        <v>171</v>
      </c>
      <c r="D97" s="12" t="s">
        <v>16</v>
      </c>
      <c r="E97" s="21">
        <v>2</v>
      </c>
      <c r="F97" s="21">
        <v>55</v>
      </c>
      <c r="G97" s="14">
        <f t="shared" si="3"/>
        <v>110</v>
      </c>
      <c r="H97" s="12" t="str">
        <f>_xlfn.DISPIMG("ID_40D9ECDE7506463E963AC3CB974526C9",1)</f>
        <v>=DISPIMG("ID_40D9ECDE7506463E963AC3CB974526C9",1)</v>
      </c>
    </row>
    <row r="98" ht="45.65" spans="1:8">
      <c r="A98" s="11">
        <v>42</v>
      </c>
      <c r="B98" s="12" t="s">
        <v>172</v>
      </c>
      <c r="C98" s="13" t="s">
        <v>173</v>
      </c>
      <c r="D98" s="12" t="s">
        <v>174</v>
      </c>
      <c r="E98" s="21">
        <v>4</v>
      </c>
      <c r="F98" s="21">
        <v>65</v>
      </c>
      <c r="G98" s="14">
        <f t="shared" si="3"/>
        <v>260</v>
      </c>
      <c r="H98" s="12" t="str">
        <f>_xlfn.DISPIMG("ID_79C0611FB156473CB8BBD7C4D928180B",1)</f>
        <v>=DISPIMG("ID_79C0611FB156473CB8BBD7C4D928180B",1)</v>
      </c>
    </row>
    <row r="99" ht="45.65" spans="1:8">
      <c r="A99" s="11">
        <v>43</v>
      </c>
      <c r="B99" s="12" t="s">
        <v>175</v>
      </c>
      <c r="C99" s="13" t="s">
        <v>176</v>
      </c>
      <c r="D99" s="12" t="s">
        <v>13</v>
      </c>
      <c r="E99" s="21">
        <v>2</v>
      </c>
      <c r="F99" s="21">
        <v>320</v>
      </c>
      <c r="G99" s="14">
        <f t="shared" si="3"/>
        <v>640</v>
      </c>
      <c r="H99" s="12" t="str">
        <f>_xlfn.DISPIMG("ID_86BC9ADC032B46D788D7E1D4A5437BE7",1)</f>
        <v>=DISPIMG("ID_86BC9ADC032B46D788D7E1D4A5437BE7",1)</v>
      </c>
    </row>
    <row r="100" ht="45.65" spans="1:8">
      <c r="A100" s="11">
        <v>44</v>
      </c>
      <c r="B100" s="12" t="s">
        <v>177</v>
      </c>
      <c r="C100" s="13" t="s">
        <v>178</v>
      </c>
      <c r="D100" s="12" t="s">
        <v>13</v>
      </c>
      <c r="E100" s="21">
        <v>2</v>
      </c>
      <c r="F100" s="21">
        <v>32</v>
      </c>
      <c r="G100" s="14">
        <f t="shared" si="3"/>
        <v>64</v>
      </c>
      <c r="H100" s="12" t="str">
        <f>_xlfn.DISPIMG("ID_E6655A80DF604CEEA890CC4FDEF343CD",1)</f>
        <v>=DISPIMG("ID_E6655A80DF604CEEA890CC4FDEF343CD",1)</v>
      </c>
    </row>
    <row r="101" ht="45.65" spans="1:8">
      <c r="A101" s="11">
        <v>45</v>
      </c>
      <c r="B101" s="12" t="s">
        <v>179</v>
      </c>
      <c r="C101" s="13" t="s">
        <v>180</v>
      </c>
      <c r="D101" s="12" t="s">
        <v>13</v>
      </c>
      <c r="E101" s="21">
        <v>1</v>
      </c>
      <c r="F101" s="21">
        <v>44</v>
      </c>
      <c r="G101" s="14">
        <f t="shared" si="3"/>
        <v>44</v>
      </c>
      <c r="H101" s="12" t="str">
        <f>_xlfn.DISPIMG("ID_0BA780759F604F28B5112E3F259BA822",1)</f>
        <v>=DISPIMG("ID_0BA780759F604F28B5112E3F259BA822",1)</v>
      </c>
    </row>
    <row r="102" ht="45.65" spans="1:8">
      <c r="A102" s="11">
        <v>46</v>
      </c>
      <c r="B102" s="12" t="s">
        <v>179</v>
      </c>
      <c r="C102" s="13" t="s">
        <v>181</v>
      </c>
      <c r="D102" s="12" t="s">
        <v>13</v>
      </c>
      <c r="E102" s="21">
        <v>1</v>
      </c>
      <c r="F102" s="21">
        <v>75</v>
      </c>
      <c r="G102" s="14">
        <f t="shared" si="3"/>
        <v>75</v>
      </c>
      <c r="H102" s="12" t="str">
        <f>_xlfn.DISPIMG("ID_7C9092F66E034A97A88F6F29C40C0306",1)</f>
        <v>=DISPIMG("ID_7C9092F66E034A97A88F6F29C40C0306",1)</v>
      </c>
    </row>
    <row r="103" ht="45.65" spans="1:8">
      <c r="A103" s="11">
        <v>47</v>
      </c>
      <c r="B103" s="12" t="s">
        <v>182</v>
      </c>
      <c r="C103" s="13" t="s">
        <v>183</v>
      </c>
      <c r="D103" s="12" t="s">
        <v>54</v>
      </c>
      <c r="E103" s="21">
        <v>1</v>
      </c>
      <c r="F103" s="21">
        <v>220</v>
      </c>
      <c r="G103" s="14">
        <f t="shared" si="3"/>
        <v>220</v>
      </c>
      <c r="H103" s="12" t="str">
        <f>_xlfn.DISPIMG("ID_4003474394AA40FBB2E0690C4484854F",1)</f>
        <v>=DISPIMG("ID_4003474394AA40FBB2E0690C4484854F",1)</v>
      </c>
    </row>
    <row r="104" ht="45.65" spans="1:8">
      <c r="A104" s="11">
        <v>48</v>
      </c>
      <c r="B104" s="12" t="s">
        <v>184</v>
      </c>
      <c r="C104" s="13" t="s">
        <v>185</v>
      </c>
      <c r="D104" s="12" t="s">
        <v>13</v>
      </c>
      <c r="E104" s="21">
        <v>3</v>
      </c>
      <c r="F104" s="21">
        <v>65</v>
      </c>
      <c r="G104" s="14">
        <f t="shared" si="3"/>
        <v>195</v>
      </c>
      <c r="H104" s="12" t="str">
        <f>_xlfn.DISPIMG("ID_3C678AA53AC541FBB9AC5B368921B12D",1)</f>
        <v>=DISPIMG("ID_3C678AA53AC541FBB9AC5B368921B12D",1)</v>
      </c>
    </row>
    <row r="105" ht="68.5" spans="1:8">
      <c r="A105" s="11">
        <v>49</v>
      </c>
      <c r="B105" s="12" t="s">
        <v>186</v>
      </c>
      <c r="C105" s="13" t="s">
        <v>187</v>
      </c>
      <c r="D105" s="12" t="s">
        <v>13</v>
      </c>
      <c r="E105" s="21">
        <v>2</v>
      </c>
      <c r="F105" s="21">
        <v>22</v>
      </c>
      <c r="G105" s="14">
        <f t="shared" si="3"/>
        <v>44</v>
      </c>
      <c r="H105" s="11" t="str">
        <f>_xlfn.DISPIMG("ID_83636ED61E6C4CE89A3F507C2D8A155F",1)</f>
        <v>=DISPIMG("ID_83636ED61E6C4CE89A3F507C2D8A155F",1)</v>
      </c>
    </row>
    <row r="106" ht="45.65" spans="1:8">
      <c r="A106" s="11">
        <v>50</v>
      </c>
      <c r="B106" s="12" t="s">
        <v>188</v>
      </c>
      <c r="C106" s="13" t="s">
        <v>189</v>
      </c>
      <c r="D106" s="12" t="s">
        <v>13</v>
      </c>
      <c r="E106" s="21">
        <v>1</v>
      </c>
      <c r="F106" s="21">
        <v>75</v>
      </c>
      <c r="G106" s="14">
        <f t="shared" si="3"/>
        <v>75</v>
      </c>
      <c r="H106" s="12" t="str">
        <f>_xlfn.DISPIMG("ID_5D43FDAAEEAA43808C8B348D06763786",1)</f>
        <v>=DISPIMG("ID_5D43FDAAEEAA43808C8B348D06763786",1)</v>
      </c>
    </row>
    <row r="107" ht="45.65" spans="1:8">
      <c r="A107" s="11">
        <v>51</v>
      </c>
      <c r="B107" s="12" t="s">
        <v>190</v>
      </c>
      <c r="C107" s="13" t="s">
        <v>191</v>
      </c>
      <c r="D107" s="12" t="s">
        <v>13</v>
      </c>
      <c r="E107" s="21">
        <v>6</v>
      </c>
      <c r="F107" s="21">
        <v>18</v>
      </c>
      <c r="G107" s="14">
        <f t="shared" si="3"/>
        <v>108</v>
      </c>
      <c r="H107" s="12" t="str">
        <f>_xlfn.DISPIMG("ID_CCB92FDFAD374C6CAB55C3CBC089420A",1)</f>
        <v>=DISPIMG("ID_CCB92FDFAD374C6CAB55C3CBC089420A",1)</v>
      </c>
    </row>
    <row r="108" ht="45.65" spans="1:8">
      <c r="A108" s="11">
        <v>52</v>
      </c>
      <c r="B108" s="12" t="s">
        <v>190</v>
      </c>
      <c r="C108" s="13" t="s">
        <v>192</v>
      </c>
      <c r="D108" s="12" t="s">
        <v>13</v>
      </c>
      <c r="E108" s="21">
        <v>6</v>
      </c>
      <c r="F108" s="21">
        <v>20</v>
      </c>
      <c r="G108" s="14">
        <f t="shared" si="3"/>
        <v>120</v>
      </c>
      <c r="H108" s="12" t="str">
        <f>_xlfn.DISPIMG("ID_3F247EB675014361B352D487364797C6",1)</f>
        <v>=DISPIMG("ID_3F247EB675014361B352D487364797C6",1)</v>
      </c>
    </row>
    <row r="109" ht="45.65" spans="1:8">
      <c r="A109" s="11">
        <v>53</v>
      </c>
      <c r="B109" s="12" t="s">
        <v>193</v>
      </c>
      <c r="C109" s="13" t="s">
        <v>194</v>
      </c>
      <c r="D109" s="12" t="s">
        <v>21</v>
      </c>
      <c r="E109" s="21">
        <v>6</v>
      </c>
      <c r="F109" s="21">
        <v>33</v>
      </c>
      <c r="G109" s="14">
        <f t="shared" si="3"/>
        <v>198</v>
      </c>
      <c r="H109" s="12" t="str">
        <f>_xlfn.DISPIMG("ID_B5DFF3A599A84FFBA1EB4C947BE558DB",1)</f>
        <v>=DISPIMG("ID_B5DFF3A599A84FFBA1EB4C947BE558DB",1)</v>
      </c>
    </row>
    <row r="110" ht="45.65" spans="1:8">
      <c r="A110" s="11">
        <v>54</v>
      </c>
      <c r="B110" s="12" t="s">
        <v>195</v>
      </c>
      <c r="C110" s="13" t="s">
        <v>196</v>
      </c>
      <c r="D110" s="12" t="s">
        <v>76</v>
      </c>
      <c r="E110" s="21">
        <v>3</v>
      </c>
      <c r="F110" s="21">
        <v>22</v>
      </c>
      <c r="G110" s="14">
        <f t="shared" si="3"/>
        <v>66</v>
      </c>
      <c r="H110" s="12" t="str">
        <f>_xlfn.DISPIMG("ID_E66AD27E1F8C4A4A87F794ED4A929451",1)</f>
        <v>=DISPIMG("ID_E66AD27E1F8C4A4A87F794ED4A929451",1)</v>
      </c>
    </row>
    <row r="111" ht="45.65" spans="1:8">
      <c r="A111" s="11">
        <v>55</v>
      </c>
      <c r="B111" s="12" t="s">
        <v>195</v>
      </c>
      <c r="C111" s="13" t="s">
        <v>197</v>
      </c>
      <c r="D111" s="12" t="s">
        <v>76</v>
      </c>
      <c r="E111" s="21">
        <v>3</v>
      </c>
      <c r="F111" s="21">
        <v>22</v>
      </c>
      <c r="G111" s="14">
        <f t="shared" si="3"/>
        <v>66</v>
      </c>
      <c r="H111" s="12" t="str">
        <f>_xlfn.DISPIMG("ID_380407A772144669ABF5593C6BF43145",1)</f>
        <v>=DISPIMG("ID_380407A772144669ABF5593C6BF43145",1)</v>
      </c>
    </row>
    <row r="112" ht="45.65" spans="1:8">
      <c r="A112" s="11">
        <v>56</v>
      </c>
      <c r="B112" s="12" t="s">
        <v>198</v>
      </c>
      <c r="C112" s="13" t="s">
        <v>199</v>
      </c>
      <c r="D112" s="12" t="s">
        <v>200</v>
      </c>
      <c r="E112" s="21">
        <v>6</v>
      </c>
      <c r="F112" s="21">
        <v>32</v>
      </c>
      <c r="G112" s="14">
        <f t="shared" si="3"/>
        <v>192</v>
      </c>
      <c r="H112" s="12" t="str">
        <f>_xlfn.DISPIMG("ID_94826190275440D2BF8C569906B4381A",1)</f>
        <v>=DISPIMG("ID_94826190275440D2BF8C569906B4381A",1)</v>
      </c>
    </row>
    <row r="113" ht="36" spans="1:8">
      <c r="A113" s="11">
        <v>57</v>
      </c>
      <c r="B113" s="12" t="s">
        <v>201</v>
      </c>
      <c r="C113" s="13" t="s">
        <v>202</v>
      </c>
      <c r="D113" s="12" t="s">
        <v>13</v>
      </c>
      <c r="E113" s="44">
        <v>2</v>
      </c>
      <c r="F113" s="44">
        <v>75</v>
      </c>
      <c r="G113" s="14">
        <f t="shared" si="3"/>
        <v>150</v>
      </c>
      <c r="H113" s="39" t="str">
        <f>_xlfn.DISPIMG("ID_2DAE70B6C8424CE2A838679D450001D1",1)</f>
        <v>=DISPIMG("ID_2DAE70B6C8424CE2A838679D450001D1",1)</v>
      </c>
    </row>
    <row r="114" ht="45.65" spans="1:8">
      <c r="A114" s="11">
        <v>58</v>
      </c>
      <c r="B114" s="12" t="s">
        <v>203</v>
      </c>
      <c r="C114" s="13" t="s">
        <v>204</v>
      </c>
      <c r="D114" s="12" t="s">
        <v>13</v>
      </c>
      <c r="E114" s="21">
        <v>2</v>
      </c>
      <c r="F114" s="21">
        <v>650</v>
      </c>
      <c r="G114" s="14">
        <f t="shared" si="3"/>
        <v>1300</v>
      </c>
      <c r="H114" s="12" t="str">
        <f>_xlfn.DISPIMG("ID_0398AAD0576844F0AA3A9DAB1EA7A8FC",1)</f>
        <v>=DISPIMG("ID_0398AAD0576844F0AA3A9DAB1EA7A8FC",1)</v>
      </c>
    </row>
    <row r="115" ht="45.65" spans="1:8">
      <c r="A115" s="11">
        <v>59</v>
      </c>
      <c r="B115" s="12" t="s">
        <v>203</v>
      </c>
      <c r="C115" s="13" t="s">
        <v>205</v>
      </c>
      <c r="D115" s="12" t="s">
        <v>13</v>
      </c>
      <c r="E115" s="21">
        <v>2</v>
      </c>
      <c r="F115" s="21">
        <v>650</v>
      </c>
      <c r="G115" s="14">
        <f t="shared" si="3"/>
        <v>1300</v>
      </c>
      <c r="H115" s="12" t="str">
        <f>_xlfn.DISPIMG("ID_330DF40973DD4F13A7CB8FAB2A2C3522",1)</f>
        <v>=DISPIMG("ID_330DF40973DD4F13A7CB8FAB2A2C3522",1)</v>
      </c>
    </row>
    <row r="116" ht="45.65" spans="1:8">
      <c r="A116" s="11">
        <v>60</v>
      </c>
      <c r="B116" s="12" t="s">
        <v>206</v>
      </c>
      <c r="C116" s="13" t="s">
        <v>207</v>
      </c>
      <c r="D116" s="12" t="s">
        <v>208</v>
      </c>
      <c r="E116" s="21">
        <v>2</v>
      </c>
      <c r="F116" s="21">
        <v>650</v>
      </c>
      <c r="G116" s="14">
        <f t="shared" si="3"/>
        <v>1300</v>
      </c>
      <c r="H116" s="12" t="str">
        <f>_xlfn.DISPIMG("ID_48C2965B30D144939FC6FA4106E09EAB",1)</f>
        <v>=DISPIMG("ID_48C2965B30D144939FC6FA4106E09EAB",1)</v>
      </c>
    </row>
    <row r="117" ht="45.65" spans="1:8">
      <c r="A117" s="11">
        <v>61</v>
      </c>
      <c r="B117" s="12" t="s">
        <v>209</v>
      </c>
      <c r="C117" s="13" t="s">
        <v>210</v>
      </c>
      <c r="D117" s="12" t="s">
        <v>13</v>
      </c>
      <c r="E117" s="21">
        <v>2</v>
      </c>
      <c r="F117" s="21">
        <v>65</v>
      </c>
      <c r="G117" s="14">
        <f t="shared" si="3"/>
        <v>130</v>
      </c>
      <c r="H117" s="12" t="str">
        <f>_xlfn.DISPIMG("ID_D8E02D829EFB401396B24F964841BB7D",1)</f>
        <v>=DISPIMG("ID_D8E02D829EFB401396B24F964841BB7D",1)</v>
      </c>
    </row>
    <row r="118" ht="15.6" spans="1:8">
      <c r="A118" s="11">
        <v>62</v>
      </c>
      <c r="B118" s="12" t="s">
        <v>211</v>
      </c>
      <c r="C118" s="13" t="s">
        <v>212</v>
      </c>
      <c r="D118" s="12" t="s">
        <v>213</v>
      </c>
      <c r="E118" s="21">
        <v>4</v>
      </c>
      <c r="F118" s="21">
        <v>55</v>
      </c>
      <c r="G118" s="14">
        <f t="shared" si="3"/>
        <v>220</v>
      </c>
      <c r="H118" s="12"/>
    </row>
    <row r="119" ht="15.6" spans="1:8">
      <c r="A119" s="11">
        <v>63</v>
      </c>
      <c r="B119" s="12" t="s">
        <v>214</v>
      </c>
      <c r="C119" s="13" t="s">
        <v>215</v>
      </c>
      <c r="D119" s="12" t="s">
        <v>13</v>
      </c>
      <c r="E119" s="21">
        <v>4</v>
      </c>
      <c r="F119" s="21">
        <v>21</v>
      </c>
      <c r="G119" s="14">
        <f t="shared" si="3"/>
        <v>84</v>
      </c>
      <c r="H119" s="12"/>
    </row>
    <row r="120" ht="48" spans="1:8">
      <c r="A120" s="11">
        <v>64</v>
      </c>
      <c r="B120" s="12" t="s">
        <v>216</v>
      </c>
      <c r="C120" s="13" t="s">
        <v>217</v>
      </c>
      <c r="D120" s="12" t="s">
        <v>21</v>
      </c>
      <c r="E120" s="21">
        <v>2</v>
      </c>
      <c r="F120" s="21">
        <v>700</v>
      </c>
      <c r="G120" s="14">
        <f t="shared" si="3"/>
        <v>1400</v>
      </c>
      <c r="H120" s="12" t="str">
        <f>_xlfn.DISPIMG("ID_388AF0463AEB4ECCA0292C3DA89CDFD6",1)</f>
        <v>=DISPIMG("ID_388AF0463AEB4ECCA0292C3DA89CDFD6",1)</v>
      </c>
    </row>
    <row r="121" ht="45.65" spans="1:8">
      <c r="A121" s="11">
        <v>65</v>
      </c>
      <c r="B121" s="12" t="s">
        <v>218</v>
      </c>
      <c r="C121" s="13" t="s">
        <v>219</v>
      </c>
      <c r="D121" s="12" t="s">
        <v>13</v>
      </c>
      <c r="E121" s="21">
        <v>2</v>
      </c>
      <c r="F121" s="21">
        <v>1500</v>
      </c>
      <c r="G121" s="14">
        <f t="shared" si="3"/>
        <v>3000</v>
      </c>
      <c r="H121" s="12" t="str">
        <f>_xlfn.DISPIMG("ID_01F2F4D0C7714188B923A2E100ADE7E6",1)</f>
        <v>=DISPIMG("ID_01F2F4D0C7714188B923A2E100ADE7E6",1)</v>
      </c>
    </row>
    <row r="122" ht="45.65" spans="1:8">
      <c r="A122" s="11">
        <v>66</v>
      </c>
      <c r="B122" s="12" t="s">
        <v>220</v>
      </c>
      <c r="C122" s="13" t="s">
        <v>221</v>
      </c>
      <c r="D122" s="12" t="s">
        <v>13</v>
      </c>
      <c r="E122" s="21">
        <v>2</v>
      </c>
      <c r="F122" s="21">
        <v>28</v>
      </c>
      <c r="G122" s="14">
        <f t="shared" si="3"/>
        <v>56</v>
      </c>
      <c r="H122" s="12" t="str">
        <f>_xlfn.DISPIMG("ID_F49C84E9F4A34F31AF7CCA7264210690",1)</f>
        <v>=DISPIMG("ID_F49C84E9F4A34F31AF7CCA7264210690",1)</v>
      </c>
    </row>
    <row r="123" ht="45.65" spans="1:8">
      <c r="A123" s="11">
        <v>67</v>
      </c>
      <c r="B123" s="12" t="s">
        <v>222</v>
      </c>
      <c r="C123" s="13" t="s">
        <v>223</v>
      </c>
      <c r="D123" s="12" t="s">
        <v>162</v>
      </c>
      <c r="E123" s="21">
        <v>2</v>
      </c>
      <c r="F123" s="21">
        <v>11</v>
      </c>
      <c r="G123" s="14">
        <f t="shared" si="3"/>
        <v>22</v>
      </c>
      <c r="H123" s="12" t="str">
        <f>_xlfn.DISPIMG("ID_05A6ED900872476DBE9F31E763234DA6",1)</f>
        <v>=DISPIMG("ID_05A6ED900872476DBE9F31E763234DA6",1)</v>
      </c>
    </row>
    <row r="124" ht="45.65" spans="1:8">
      <c r="A124" s="11">
        <v>68</v>
      </c>
      <c r="B124" s="12" t="s">
        <v>224</v>
      </c>
      <c r="C124" s="13" t="s">
        <v>225</v>
      </c>
      <c r="D124" s="12" t="s">
        <v>13</v>
      </c>
      <c r="E124" s="21">
        <v>10</v>
      </c>
      <c r="F124" s="21">
        <v>4</v>
      </c>
      <c r="G124" s="14">
        <f t="shared" si="3"/>
        <v>40</v>
      </c>
      <c r="H124" s="12" t="str">
        <f>_xlfn.DISPIMG("ID_85277E8391FE4EC89105C830B7FB3356",1)</f>
        <v>=DISPIMG("ID_85277E8391FE4EC89105C830B7FB3356",1)</v>
      </c>
    </row>
    <row r="125" ht="45.65" spans="1:8">
      <c r="A125" s="11">
        <v>69</v>
      </c>
      <c r="B125" s="12" t="s">
        <v>226</v>
      </c>
      <c r="C125" s="13" t="s">
        <v>225</v>
      </c>
      <c r="D125" s="12" t="s">
        <v>13</v>
      </c>
      <c r="E125" s="21">
        <v>4</v>
      </c>
      <c r="F125" s="21">
        <v>6</v>
      </c>
      <c r="G125" s="14">
        <f t="shared" si="3"/>
        <v>24</v>
      </c>
      <c r="H125" s="12" t="str">
        <f>_xlfn.DISPIMG("ID_40DE4849AE9343688484292B3284CECD",1)</f>
        <v>=DISPIMG("ID_40DE4849AE9343688484292B3284CECD",1)</v>
      </c>
    </row>
    <row r="126" ht="15.6" spans="1:8">
      <c r="A126" s="11">
        <v>70</v>
      </c>
      <c r="B126" s="45" t="s">
        <v>227</v>
      </c>
      <c r="C126" s="13" t="s">
        <v>228</v>
      </c>
      <c r="D126" s="12" t="s">
        <v>50</v>
      </c>
      <c r="E126" s="21">
        <v>6</v>
      </c>
      <c r="F126" s="21">
        <v>88</v>
      </c>
      <c r="G126" s="14">
        <f t="shared" si="3"/>
        <v>528</v>
      </c>
      <c r="H126" s="12"/>
    </row>
    <row r="127" ht="68.5" spans="1:8">
      <c r="A127" s="11">
        <v>71</v>
      </c>
      <c r="B127" s="12" t="s">
        <v>229</v>
      </c>
      <c r="C127" s="13" t="s">
        <v>230</v>
      </c>
      <c r="D127" s="12" t="s">
        <v>10</v>
      </c>
      <c r="E127" s="21">
        <v>5</v>
      </c>
      <c r="F127" s="21">
        <v>33</v>
      </c>
      <c r="G127" s="14">
        <f t="shared" si="3"/>
        <v>165</v>
      </c>
      <c r="H127" s="11" t="str">
        <f>_xlfn.DISPIMG("ID_E1B96495B03B4406B67B66599E8B464A",1)</f>
        <v>=DISPIMG("ID_E1B96495B03B4406B67B66599E8B464A",1)</v>
      </c>
    </row>
    <row r="128" ht="45.65" spans="1:8">
      <c r="A128" s="11">
        <v>72</v>
      </c>
      <c r="B128" s="12" t="s">
        <v>231</v>
      </c>
      <c r="C128" s="13" t="s">
        <v>232</v>
      </c>
      <c r="D128" s="12" t="s">
        <v>13</v>
      </c>
      <c r="E128" s="21">
        <v>6</v>
      </c>
      <c r="F128" s="21">
        <v>95</v>
      </c>
      <c r="G128" s="14">
        <f t="shared" si="3"/>
        <v>570</v>
      </c>
      <c r="H128" s="12" t="str">
        <f>_xlfn.DISPIMG("ID_01864993C8E84D21BBA15A9A15E85809",1)</f>
        <v>=DISPIMG("ID_01864993C8E84D21BBA15A9A15E85809",1)</v>
      </c>
    </row>
    <row r="129" ht="45.65" spans="1:8">
      <c r="A129" s="11">
        <v>73</v>
      </c>
      <c r="B129" s="12" t="s">
        <v>233</v>
      </c>
      <c r="C129" s="13" t="s">
        <v>234</v>
      </c>
      <c r="D129" s="12" t="s">
        <v>13</v>
      </c>
      <c r="E129" s="21">
        <v>8</v>
      </c>
      <c r="F129" s="21">
        <v>360</v>
      </c>
      <c r="G129" s="14">
        <f t="shared" si="3"/>
        <v>2880</v>
      </c>
      <c r="H129" s="12" t="str">
        <f>_xlfn.DISPIMG("ID_E4BC2FB0DFB64FDB841EEDC93AA08D8F",1)</f>
        <v>=DISPIMG("ID_E4BC2FB0DFB64FDB841EEDC93AA08D8F",1)</v>
      </c>
    </row>
    <row r="130" ht="45.65" spans="1:8">
      <c r="A130" s="11">
        <v>74</v>
      </c>
      <c r="B130" s="12" t="s">
        <v>235</v>
      </c>
      <c r="C130" s="13" t="s">
        <v>236</v>
      </c>
      <c r="D130" s="12" t="s">
        <v>13</v>
      </c>
      <c r="E130" s="21">
        <v>6</v>
      </c>
      <c r="F130" s="21">
        <v>11</v>
      </c>
      <c r="G130" s="14">
        <f t="shared" si="3"/>
        <v>66</v>
      </c>
      <c r="H130" s="12" t="str">
        <f>_xlfn.DISPIMG("ID_CC65BDDA698F42748A48EEDA33BFA122",1)</f>
        <v>=DISPIMG("ID_CC65BDDA698F42748A48EEDA33BFA122",1)</v>
      </c>
    </row>
    <row r="131" ht="45.65" spans="1:8">
      <c r="A131" s="11">
        <v>75</v>
      </c>
      <c r="B131" s="38" t="s">
        <v>237</v>
      </c>
      <c r="C131" s="23" t="s">
        <v>238</v>
      </c>
      <c r="D131" s="38" t="s">
        <v>13</v>
      </c>
      <c r="E131" s="38">
        <v>2</v>
      </c>
      <c r="F131" s="38">
        <v>55</v>
      </c>
      <c r="G131" s="46">
        <f>F131*E131</f>
        <v>110</v>
      </c>
      <c r="H131" s="38" t="str">
        <f>_xlfn.DISPIMG("ID_99F5C70C46954256B5084ED86A174181",1)</f>
        <v>=DISPIMG("ID_99F5C70C46954256B5084ED86A174181",1)</v>
      </c>
    </row>
    <row r="132" ht="45.65" spans="1:8">
      <c r="A132" s="11">
        <v>76</v>
      </c>
      <c r="B132" s="12" t="s">
        <v>239</v>
      </c>
      <c r="C132" s="13" t="s">
        <v>240</v>
      </c>
      <c r="D132" s="12" t="s">
        <v>13</v>
      </c>
      <c r="E132" s="21">
        <v>2</v>
      </c>
      <c r="F132" s="21">
        <v>35</v>
      </c>
      <c r="G132" s="14">
        <f t="shared" ref="G132:G148" si="4">E132*F132</f>
        <v>70</v>
      </c>
      <c r="H132" s="12" t="str">
        <f>_xlfn.DISPIMG("ID_77B99A3F92864BC8AE2C537F4FD37F0E",1)</f>
        <v>=DISPIMG("ID_77B99A3F92864BC8AE2C537F4FD37F0E",1)</v>
      </c>
    </row>
    <row r="133" ht="43.55" spans="1:8">
      <c r="A133" s="11">
        <v>77</v>
      </c>
      <c r="B133" s="16" t="s">
        <v>241</v>
      </c>
      <c r="C133" s="17" t="s">
        <v>242</v>
      </c>
      <c r="D133" s="47" t="s">
        <v>13</v>
      </c>
      <c r="E133" s="44">
        <v>1</v>
      </c>
      <c r="F133" s="44">
        <v>280</v>
      </c>
      <c r="G133" s="14">
        <f t="shared" si="4"/>
        <v>280</v>
      </c>
      <c r="H133" s="39" t="str">
        <f>_xlfn.DISPIMG("ID_55623F094C3445EAB0BBEE3D4991F247",1)</f>
        <v>=DISPIMG("ID_55623F094C3445EAB0BBEE3D4991F247",1)</v>
      </c>
    </row>
    <row r="134" ht="31.15" spans="1:8">
      <c r="A134" s="11">
        <v>78</v>
      </c>
      <c r="B134" s="16" t="s">
        <v>241</v>
      </c>
      <c r="C134" s="17" t="s">
        <v>243</v>
      </c>
      <c r="D134" s="47" t="s">
        <v>13</v>
      </c>
      <c r="E134" s="44">
        <v>1</v>
      </c>
      <c r="F134" s="44">
        <v>220</v>
      </c>
      <c r="G134" s="14">
        <f t="shared" si="4"/>
        <v>220</v>
      </c>
      <c r="H134" s="39" t="str">
        <f>_xlfn.DISPIMG("ID_B023A841564A498893260CCED7485C04",1)</f>
        <v>=DISPIMG("ID_B023A841564A498893260CCED7485C04",1)</v>
      </c>
    </row>
    <row r="135" ht="45.8" spans="1:8">
      <c r="A135" s="11">
        <v>79</v>
      </c>
      <c r="B135" s="16" t="s">
        <v>244</v>
      </c>
      <c r="C135" s="17" t="s">
        <v>245</v>
      </c>
      <c r="D135" s="47" t="s">
        <v>13</v>
      </c>
      <c r="E135" s="44">
        <v>2</v>
      </c>
      <c r="F135" s="44">
        <v>160</v>
      </c>
      <c r="G135" s="14">
        <f t="shared" si="4"/>
        <v>320</v>
      </c>
      <c r="H135" s="39" t="str">
        <f>_xlfn.DISPIMG("ID_678AF6D42B104DE2A2812D62EA92813E",1)</f>
        <v>=DISPIMG("ID_678AF6D42B104DE2A2812D62EA92813E",1)</v>
      </c>
    </row>
    <row r="136" ht="41.9" spans="1:8">
      <c r="A136" s="11">
        <v>80</v>
      </c>
      <c r="B136" s="48" t="s">
        <v>246</v>
      </c>
      <c r="C136" s="17" t="s">
        <v>247</v>
      </c>
      <c r="D136" s="47" t="s">
        <v>13</v>
      </c>
      <c r="E136" s="44">
        <v>2</v>
      </c>
      <c r="F136" s="44">
        <v>22</v>
      </c>
      <c r="G136" s="14">
        <f t="shared" si="4"/>
        <v>44</v>
      </c>
      <c r="H136" s="39" t="str">
        <f>_xlfn.DISPIMG("ID_BF2BA1B942834F448383A9F825DCFCBC",1)</f>
        <v>=DISPIMG("ID_BF2BA1B942834F448383A9F825DCFCBC",1)</v>
      </c>
    </row>
    <row r="137" ht="68.5" spans="1:8">
      <c r="A137" s="11">
        <v>81</v>
      </c>
      <c r="B137" s="48" t="s">
        <v>246</v>
      </c>
      <c r="C137" s="17" t="s">
        <v>247</v>
      </c>
      <c r="D137" s="47" t="s">
        <v>13</v>
      </c>
      <c r="E137" s="44">
        <v>2</v>
      </c>
      <c r="F137" s="44">
        <v>11</v>
      </c>
      <c r="G137" s="14">
        <f t="shared" si="4"/>
        <v>22</v>
      </c>
      <c r="H137" s="11" t="str">
        <f>_xlfn.DISPIMG("ID_3A99932026B3459693D34206A12A03D2",1)</f>
        <v>=DISPIMG("ID_3A99932026B3459693D34206A12A03D2",1)</v>
      </c>
    </row>
    <row r="138" ht="36.2" spans="1:8">
      <c r="A138" s="11">
        <v>82</v>
      </c>
      <c r="B138" s="48" t="s">
        <v>246</v>
      </c>
      <c r="C138" s="17" t="s">
        <v>247</v>
      </c>
      <c r="D138" s="47" t="s">
        <v>13</v>
      </c>
      <c r="E138" s="44">
        <v>2</v>
      </c>
      <c r="F138" s="44">
        <v>11</v>
      </c>
      <c r="G138" s="14">
        <f t="shared" si="4"/>
        <v>22</v>
      </c>
      <c r="H138" s="39" t="str">
        <f>_xlfn.DISPIMG("ID_F725C709CA384CBE8D5F1E3E5066688D",1)</f>
        <v>=DISPIMG("ID_F725C709CA384CBE8D5F1E3E5066688D",1)</v>
      </c>
    </row>
    <row r="139" ht="15.6" spans="1:8">
      <c r="A139" s="11">
        <v>83</v>
      </c>
      <c r="B139" s="16" t="s">
        <v>248</v>
      </c>
      <c r="C139" s="17" t="s">
        <v>249</v>
      </c>
      <c r="D139" s="47" t="s">
        <v>13</v>
      </c>
      <c r="E139" s="44">
        <v>2</v>
      </c>
      <c r="F139" s="44">
        <v>22</v>
      </c>
      <c r="G139" s="14">
        <f t="shared" si="4"/>
        <v>44</v>
      </c>
      <c r="H139" s="39"/>
    </row>
    <row r="140" ht="68.5" spans="1:8">
      <c r="A140" s="11">
        <v>84</v>
      </c>
      <c r="B140" s="16" t="s">
        <v>250</v>
      </c>
      <c r="C140" s="17" t="s">
        <v>251</v>
      </c>
      <c r="D140" s="47" t="s">
        <v>13</v>
      </c>
      <c r="E140" s="44">
        <v>2</v>
      </c>
      <c r="F140" s="44">
        <v>300</v>
      </c>
      <c r="G140" s="14">
        <f t="shared" si="4"/>
        <v>600</v>
      </c>
      <c r="H140" s="11" t="str">
        <f>_xlfn.DISPIMG("ID_3B8EE73F1A8F456A8D6CA9473AEFACE5",1)</f>
        <v>=DISPIMG("ID_3B8EE73F1A8F456A8D6CA9473AEFACE5",1)</v>
      </c>
    </row>
    <row r="141" ht="60.45" spans="1:8">
      <c r="A141" s="11">
        <v>85</v>
      </c>
      <c r="B141" s="16" t="s">
        <v>252</v>
      </c>
      <c r="C141" s="17" t="s">
        <v>253</v>
      </c>
      <c r="D141" s="47" t="s">
        <v>13</v>
      </c>
      <c r="E141" s="44">
        <v>4</v>
      </c>
      <c r="F141" s="44">
        <v>550</v>
      </c>
      <c r="G141" s="14">
        <f t="shared" si="4"/>
        <v>2200</v>
      </c>
      <c r="H141" s="39" t="str">
        <f>_xlfn.DISPIMG("ID_58839271A9764E8D84D4D9A26B830574",1)</f>
        <v>=DISPIMG("ID_58839271A9764E8D84D4D9A26B830574",1)</v>
      </c>
    </row>
    <row r="142" ht="49.1" spans="1:8">
      <c r="A142" s="11">
        <v>86</v>
      </c>
      <c r="B142" s="16" t="s">
        <v>254</v>
      </c>
      <c r="C142" s="17" t="s">
        <v>255</v>
      </c>
      <c r="D142" s="47" t="s">
        <v>21</v>
      </c>
      <c r="E142" s="44">
        <v>1</v>
      </c>
      <c r="F142" s="44">
        <v>3300</v>
      </c>
      <c r="G142" s="14">
        <f t="shared" si="4"/>
        <v>3300</v>
      </c>
      <c r="H142" s="39" t="str">
        <f>_xlfn.DISPIMG("ID_729568C8DDF741C1A2218665E6CED1A8",1)</f>
        <v>=DISPIMG("ID_729568C8DDF741C1A2218665E6CED1A8",1)</v>
      </c>
    </row>
    <row r="143" ht="36.35" spans="1:8">
      <c r="A143" s="11">
        <v>87</v>
      </c>
      <c r="B143" s="16" t="s">
        <v>256</v>
      </c>
      <c r="C143" s="17" t="s">
        <v>257</v>
      </c>
      <c r="D143" s="47" t="s">
        <v>21</v>
      </c>
      <c r="E143" s="44">
        <v>1</v>
      </c>
      <c r="F143" s="44">
        <v>120</v>
      </c>
      <c r="G143" s="14">
        <f t="shared" si="4"/>
        <v>120</v>
      </c>
      <c r="H143" s="39" t="str">
        <f>_xlfn.DISPIMG("ID_C16839727E0A426090A4687DEFAF1BDE",1)</f>
        <v>=DISPIMG("ID_C16839727E0A426090A4687DEFAF1BDE",1)</v>
      </c>
    </row>
    <row r="144" ht="33.75" spans="1:8">
      <c r="A144" s="11">
        <v>88</v>
      </c>
      <c r="B144" s="16" t="s">
        <v>258</v>
      </c>
      <c r="C144" s="17" t="s">
        <v>259</v>
      </c>
      <c r="D144" s="47" t="s">
        <v>260</v>
      </c>
      <c r="E144" s="44">
        <v>1</v>
      </c>
      <c r="F144" s="44">
        <v>1300</v>
      </c>
      <c r="G144" s="14">
        <f t="shared" si="4"/>
        <v>1300</v>
      </c>
      <c r="H144" s="39" t="str">
        <f>_xlfn.DISPIMG("ID_D8531B3C80484497A338C38627A3DFC1",1)</f>
        <v>=DISPIMG("ID_D8531B3C80484497A338C38627A3DFC1",1)</v>
      </c>
    </row>
    <row r="145" ht="54.7" spans="1:8">
      <c r="A145" s="11">
        <v>89</v>
      </c>
      <c r="B145" s="16" t="s">
        <v>261</v>
      </c>
      <c r="C145" s="17" t="s">
        <v>262</v>
      </c>
      <c r="D145" s="47" t="s">
        <v>21</v>
      </c>
      <c r="E145" s="44">
        <v>1</v>
      </c>
      <c r="F145" s="44">
        <v>850</v>
      </c>
      <c r="G145" s="14">
        <f t="shared" si="4"/>
        <v>850</v>
      </c>
      <c r="H145" s="11" t="str">
        <f>_xlfn.DISPIMG("ID_2F0BC1113C66402E951E73245E91D233",1)</f>
        <v>=DISPIMG("ID_2F0BC1113C66402E951E73245E91D233",1)</v>
      </c>
    </row>
    <row r="146" ht="37.3" spans="1:8">
      <c r="A146" s="11">
        <v>90</v>
      </c>
      <c r="B146" s="16" t="s">
        <v>263</v>
      </c>
      <c r="C146" s="17" t="s">
        <v>262</v>
      </c>
      <c r="D146" s="47" t="s">
        <v>21</v>
      </c>
      <c r="E146" s="44">
        <v>1</v>
      </c>
      <c r="F146" s="44">
        <v>550</v>
      </c>
      <c r="G146" s="14">
        <f t="shared" si="4"/>
        <v>550</v>
      </c>
      <c r="H146" s="39" t="str">
        <f>_xlfn.DISPIMG("ID_98B6BBDF1E334779A1A21823FA008ED0",1)</f>
        <v>=DISPIMG("ID_98B6BBDF1E334779A1A21823FA008ED0",1)</v>
      </c>
    </row>
    <row r="147" ht="15.6" spans="1:8">
      <c r="A147" s="11">
        <v>91</v>
      </c>
      <c r="B147" s="16" t="s">
        <v>264</v>
      </c>
      <c r="C147" s="17" t="s">
        <v>265</v>
      </c>
      <c r="D147" s="47" t="s">
        <v>21</v>
      </c>
      <c r="E147" s="44">
        <v>1</v>
      </c>
      <c r="F147" s="44">
        <v>450</v>
      </c>
      <c r="G147" s="14">
        <f t="shared" si="4"/>
        <v>450</v>
      </c>
      <c r="H147" s="39"/>
    </row>
    <row r="148" ht="15.6" spans="1:8">
      <c r="A148" s="11">
        <v>92</v>
      </c>
      <c r="B148" s="16" t="s">
        <v>266</v>
      </c>
      <c r="C148" s="17" t="s">
        <v>267</v>
      </c>
      <c r="D148" s="47" t="s">
        <v>21</v>
      </c>
      <c r="E148" s="44">
        <v>1</v>
      </c>
      <c r="F148" s="44">
        <v>450</v>
      </c>
      <c r="G148" s="14">
        <f t="shared" si="4"/>
        <v>450</v>
      </c>
      <c r="H148" s="39"/>
    </row>
    <row r="149" ht="15.6" spans="1:8">
      <c r="A149" s="11">
        <v>93</v>
      </c>
      <c r="B149" s="12" t="s">
        <v>124</v>
      </c>
      <c r="C149" s="23" t="s">
        <v>268</v>
      </c>
      <c r="D149" s="12" t="s">
        <v>126</v>
      </c>
      <c r="E149" s="12">
        <v>6</v>
      </c>
      <c r="F149" s="12">
        <v>11</v>
      </c>
      <c r="G149" s="14">
        <v>60</v>
      </c>
      <c r="H149" s="11"/>
    </row>
    <row r="150" ht="68.5" spans="1:8">
      <c r="A150" s="11">
        <v>94</v>
      </c>
      <c r="B150" s="12" t="s">
        <v>269</v>
      </c>
      <c r="C150" s="23"/>
      <c r="D150" s="12" t="s">
        <v>13</v>
      </c>
      <c r="E150" s="12">
        <v>20</v>
      </c>
      <c r="F150" s="12">
        <v>11</v>
      </c>
      <c r="G150" s="14">
        <f t="shared" ref="G150:G156" si="5">E150*F150</f>
        <v>220</v>
      </c>
      <c r="H150" s="11" t="str">
        <f>_xlfn.DISPIMG("ID_1E4BECB634F547D1BA148208C7046C06",1)</f>
        <v>=DISPIMG("ID_1E4BECB634F547D1BA148208C7046C06",1)</v>
      </c>
    </row>
    <row r="151" ht="15.6" spans="1:8">
      <c r="A151" s="11">
        <v>95</v>
      </c>
      <c r="B151" s="12" t="s">
        <v>270</v>
      </c>
      <c r="C151" s="23"/>
      <c r="D151" s="12" t="s">
        <v>54</v>
      </c>
      <c r="E151" s="12">
        <v>40</v>
      </c>
      <c r="F151" s="12">
        <v>1</v>
      </c>
      <c r="G151" s="14">
        <f t="shared" si="5"/>
        <v>40</v>
      </c>
      <c r="H151" s="11"/>
    </row>
    <row r="152" ht="68.5" spans="1:8">
      <c r="A152" s="11">
        <v>96</v>
      </c>
      <c r="B152" s="12" t="s">
        <v>271</v>
      </c>
      <c r="C152" s="23"/>
      <c r="D152" s="12" t="s">
        <v>13</v>
      </c>
      <c r="E152" s="12">
        <v>45</v>
      </c>
      <c r="F152" s="12">
        <v>26</v>
      </c>
      <c r="G152" s="14">
        <f t="shared" si="5"/>
        <v>1170</v>
      </c>
      <c r="H152" s="11" t="str">
        <f>_xlfn.DISPIMG("ID_151C030A6CF243019B6628E0EB73EF81",1)</f>
        <v>=DISPIMG("ID_151C030A6CF243019B6628E0EB73EF81",1)</v>
      </c>
    </row>
    <row r="153" ht="15.6" spans="1:8">
      <c r="A153" s="11">
        <v>97</v>
      </c>
      <c r="B153" s="12" t="s">
        <v>272</v>
      </c>
      <c r="C153" s="23"/>
      <c r="D153" s="12" t="s">
        <v>13</v>
      </c>
      <c r="E153" s="12">
        <v>25</v>
      </c>
      <c r="F153" s="12">
        <v>6</v>
      </c>
      <c r="G153" s="14">
        <f t="shared" si="5"/>
        <v>150</v>
      </c>
      <c r="H153" s="11"/>
    </row>
    <row r="154" ht="50.25" spans="1:8">
      <c r="A154" s="11">
        <v>98</v>
      </c>
      <c r="B154" s="12" t="s">
        <v>273</v>
      </c>
      <c r="C154" s="23"/>
      <c r="D154" s="12" t="s">
        <v>13</v>
      </c>
      <c r="E154" s="12">
        <v>5</v>
      </c>
      <c r="F154" s="12">
        <v>33</v>
      </c>
      <c r="G154" s="14">
        <f t="shared" si="5"/>
        <v>165</v>
      </c>
      <c r="H154" s="11" t="str">
        <f>_xlfn.DISPIMG("ID_C858814764C74408BE624952F52D1626",1)</f>
        <v>=DISPIMG("ID_C858814764C74408BE624952F52D1626",1)</v>
      </c>
    </row>
    <row r="155" ht="16" customHeight="1" spans="1:8">
      <c r="A155" s="11">
        <v>99</v>
      </c>
      <c r="B155" s="12" t="s">
        <v>274</v>
      </c>
      <c r="C155" s="23"/>
      <c r="D155" s="12" t="s">
        <v>16</v>
      </c>
      <c r="E155" s="12">
        <v>10</v>
      </c>
      <c r="F155" s="12">
        <v>11</v>
      </c>
      <c r="G155" s="14">
        <f t="shared" si="5"/>
        <v>110</v>
      </c>
      <c r="H155" s="11"/>
    </row>
    <row r="156" ht="27.05" spans="1:8">
      <c r="A156" s="11">
        <v>100</v>
      </c>
      <c r="B156" s="12" t="s">
        <v>275</v>
      </c>
      <c r="C156" s="13" t="s">
        <v>276</v>
      </c>
      <c r="D156" s="12" t="s">
        <v>13</v>
      </c>
      <c r="E156" s="12">
        <v>9</v>
      </c>
      <c r="F156" s="12">
        <v>550</v>
      </c>
      <c r="G156" s="14">
        <f t="shared" si="5"/>
        <v>4950</v>
      </c>
      <c r="H156" s="39" t="str">
        <f>_xlfn.DISPIMG("ID_ACB7BD3E9D744060AB9A139ABC51FA89",1)</f>
        <v>=DISPIMG("ID_ACB7BD3E9D744060AB9A139ABC51FA89",1)</v>
      </c>
    </row>
    <row r="157" ht="45.65" spans="1:8">
      <c r="A157" s="11">
        <v>101</v>
      </c>
      <c r="B157" s="38" t="s">
        <v>277</v>
      </c>
      <c r="C157" s="23" t="s">
        <v>278</v>
      </c>
      <c r="D157" s="38" t="s">
        <v>13</v>
      </c>
      <c r="E157" s="38">
        <v>5</v>
      </c>
      <c r="F157" s="38">
        <v>38</v>
      </c>
      <c r="G157" s="46">
        <f t="shared" ref="G157:G161" si="6">F157*E157</f>
        <v>190</v>
      </c>
      <c r="H157" s="38" t="str">
        <f>_xlfn.DISPIMG("ID_0CF81769B89F4FAF8E42DEF133C16047",1)</f>
        <v>=DISPIMG("ID_0CF81769B89F4FAF8E42DEF133C16047",1)</v>
      </c>
    </row>
    <row r="158" ht="45.65" spans="1:8">
      <c r="A158" s="11">
        <v>102</v>
      </c>
      <c r="B158" s="38" t="s">
        <v>279</v>
      </c>
      <c r="C158" s="23" t="s">
        <v>280</v>
      </c>
      <c r="D158" s="38" t="s">
        <v>13</v>
      </c>
      <c r="E158" s="38">
        <v>1</v>
      </c>
      <c r="F158" s="38">
        <v>33</v>
      </c>
      <c r="G158" s="46">
        <f t="shared" si="6"/>
        <v>33</v>
      </c>
      <c r="H158" s="38" t="str">
        <f>_xlfn.DISPIMG("ID_39DC47BFABDA48F395CAB124FBFA3F4A",1)</f>
        <v>=DISPIMG("ID_39DC47BFABDA48F395CAB124FBFA3F4A",1)</v>
      </c>
    </row>
    <row r="159" ht="45.65" spans="1:8">
      <c r="A159" s="11">
        <v>103</v>
      </c>
      <c r="B159" s="38" t="s">
        <v>281</v>
      </c>
      <c r="C159" s="23" t="s">
        <v>282</v>
      </c>
      <c r="D159" s="38" t="s">
        <v>13</v>
      </c>
      <c r="E159" s="38">
        <v>1</v>
      </c>
      <c r="F159" s="38">
        <v>65</v>
      </c>
      <c r="G159" s="46">
        <f t="shared" si="6"/>
        <v>65</v>
      </c>
      <c r="H159" s="38" t="str">
        <f>_xlfn.DISPIMG("ID_A1512731C63A49418C04DCEEEB0A347C",1)</f>
        <v>=DISPIMG("ID_A1512731C63A49418C04DCEEEB0A347C",1)</v>
      </c>
    </row>
    <row r="160" ht="45.65" spans="1:8">
      <c r="A160" s="11">
        <v>104</v>
      </c>
      <c r="B160" s="38" t="s">
        <v>283</v>
      </c>
      <c r="C160" s="23" t="s">
        <v>284</v>
      </c>
      <c r="D160" s="38" t="s">
        <v>13</v>
      </c>
      <c r="E160" s="38">
        <v>1</v>
      </c>
      <c r="F160" s="38">
        <v>330</v>
      </c>
      <c r="G160" s="46">
        <f t="shared" si="6"/>
        <v>330</v>
      </c>
      <c r="H160" s="38" t="str">
        <f>_xlfn.DISPIMG("ID_0DA785E5D1DB4FE0AC364C3902CBDE3E",1)</f>
        <v>=DISPIMG("ID_0DA785E5D1DB4FE0AC364C3902CBDE3E",1)</v>
      </c>
    </row>
    <row r="161" ht="15.6" spans="1:8">
      <c r="A161" s="11">
        <v>105</v>
      </c>
      <c r="B161" s="38" t="s">
        <v>285</v>
      </c>
      <c r="C161" s="23" t="s">
        <v>286</v>
      </c>
      <c r="D161" s="38" t="s">
        <v>13</v>
      </c>
      <c r="E161" s="38">
        <v>2</v>
      </c>
      <c r="F161" s="38">
        <v>65</v>
      </c>
      <c r="G161" s="46">
        <f t="shared" si="6"/>
        <v>130</v>
      </c>
      <c r="H161" s="38"/>
    </row>
    <row r="162" ht="68.5" spans="1:8">
      <c r="A162" s="11">
        <v>106</v>
      </c>
      <c r="B162" s="49" t="s">
        <v>287</v>
      </c>
      <c r="C162" s="50"/>
      <c r="D162" s="49" t="s">
        <v>13</v>
      </c>
      <c r="E162" s="51">
        <v>40</v>
      </c>
      <c r="F162" s="36">
        <v>40</v>
      </c>
      <c r="G162" s="14">
        <f t="shared" ref="G162:G177" si="7">E162*F162</f>
        <v>1600</v>
      </c>
      <c r="H162" s="11" t="str">
        <f>_xlfn.DISPIMG("ID_684510B7314F4A97B3FE7E99A267CC23",1)</f>
        <v>=DISPIMG("ID_684510B7314F4A97B3FE7E99A267CC23",1)</v>
      </c>
    </row>
    <row r="163" ht="63" spans="1:8">
      <c r="A163" s="11">
        <v>107</v>
      </c>
      <c r="B163" s="52" t="s">
        <v>288</v>
      </c>
      <c r="C163" s="53" t="s">
        <v>289</v>
      </c>
      <c r="D163" s="18" t="s">
        <v>13</v>
      </c>
      <c r="E163" s="51">
        <v>10</v>
      </c>
      <c r="F163" s="36">
        <v>3</v>
      </c>
      <c r="G163" s="14">
        <f t="shared" si="7"/>
        <v>30</v>
      </c>
      <c r="H163" s="54" t="str">
        <f>_xlfn.DISPIMG("ID_4B30A129700E41BABD3A446397514E19",1)</f>
        <v>=DISPIMG("ID_4B30A129700E41BABD3A446397514E19",1)</v>
      </c>
    </row>
    <row r="164" ht="68.5" spans="1:8">
      <c r="A164" s="11">
        <v>108</v>
      </c>
      <c r="B164" s="46" t="s">
        <v>290</v>
      </c>
      <c r="C164" s="55"/>
      <c r="D164" s="56" t="s">
        <v>13</v>
      </c>
      <c r="E164" s="56" t="s">
        <v>291</v>
      </c>
      <c r="F164" s="36">
        <v>0.5</v>
      </c>
      <c r="G164" s="14">
        <f t="shared" si="7"/>
        <v>150</v>
      </c>
      <c r="H164" s="11" t="str">
        <f>_xlfn.DISPIMG("ID_D66BD53C798A491E8B48124316E2EDEE",1)</f>
        <v>=DISPIMG("ID_D66BD53C798A491E8B48124316E2EDEE",1)</v>
      </c>
    </row>
    <row r="165" ht="75" spans="1:8">
      <c r="A165" s="11">
        <v>109</v>
      </c>
      <c r="B165" s="35" t="s">
        <v>292</v>
      </c>
      <c r="C165" s="57"/>
      <c r="D165" s="35" t="s">
        <v>13</v>
      </c>
      <c r="E165" s="18">
        <v>10</v>
      </c>
      <c r="F165" s="36">
        <v>2.5</v>
      </c>
      <c r="G165" s="14">
        <f t="shared" si="7"/>
        <v>25</v>
      </c>
      <c r="H165" s="54" t="str">
        <f>_xlfn.DISPIMG("ID_6861737DDB4140439D7096117489A8B6",1)</f>
        <v>=DISPIMG("ID_6861737DDB4140439D7096117489A8B6",1)</v>
      </c>
    </row>
    <row r="166" ht="75" spans="1:8">
      <c r="A166" s="11">
        <v>110</v>
      </c>
      <c r="B166" s="58" t="s">
        <v>293</v>
      </c>
      <c r="C166" s="57" t="s">
        <v>294</v>
      </c>
      <c r="D166" s="35" t="s">
        <v>13</v>
      </c>
      <c r="E166" s="11">
        <v>300</v>
      </c>
      <c r="F166" s="36">
        <v>0.08</v>
      </c>
      <c r="G166" s="14">
        <f t="shared" si="7"/>
        <v>24</v>
      </c>
      <c r="H166" s="54" t="str">
        <f>_xlfn.DISPIMG("ID_B2BB8CCD8CB040CF8572A848CE888496",1)</f>
        <v>=DISPIMG("ID_B2BB8CCD8CB040CF8572A848CE888496",1)</v>
      </c>
    </row>
    <row r="167" ht="75" spans="1:8">
      <c r="A167" s="11">
        <v>111</v>
      </c>
      <c r="B167" s="11" t="s">
        <v>295</v>
      </c>
      <c r="C167" s="57" t="s">
        <v>296</v>
      </c>
      <c r="D167" s="35" t="s">
        <v>13</v>
      </c>
      <c r="E167" s="11">
        <v>20</v>
      </c>
      <c r="F167" s="36">
        <v>11</v>
      </c>
      <c r="G167" s="14">
        <f t="shared" si="7"/>
        <v>220</v>
      </c>
      <c r="H167" s="54" t="str">
        <f>_xlfn.DISPIMG("ID_41777C1DCBCC4B05A1BA778BB511D47C",1)</f>
        <v>=DISPIMG("ID_41777C1DCBCC4B05A1BA778BB511D47C",1)</v>
      </c>
    </row>
    <row r="168" ht="72.55" spans="1:8">
      <c r="A168" s="11">
        <v>112</v>
      </c>
      <c r="B168" s="59" t="s">
        <v>297</v>
      </c>
      <c r="C168" s="60" t="s">
        <v>298</v>
      </c>
      <c r="D168" s="18" t="s">
        <v>13</v>
      </c>
      <c r="E168" s="11">
        <v>5</v>
      </c>
      <c r="F168" s="36">
        <v>66</v>
      </c>
      <c r="G168" s="14">
        <f t="shared" si="7"/>
        <v>330</v>
      </c>
      <c r="H168" s="54" t="str">
        <f>_xlfn.DISPIMG("ID_E5E9AC999371438D8291279A3859AD46",1)</f>
        <v>=DISPIMG("ID_E5E9AC999371438D8291279A3859AD46",1)</v>
      </c>
    </row>
    <row r="169" ht="68.6" spans="1:8">
      <c r="A169" s="11">
        <v>113</v>
      </c>
      <c r="B169" s="18" t="s">
        <v>299</v>
      </c>
      <c r="C169" s="61" t="s">
        <v>300</v>
      </c>
      <c r="D169" s="18" t="s">
        <v>13</v>
      </c>
      <c r="E169" s="11">
        <v>1</v>
      </c>
      <c r="F169" s="36">
        <v>350</v>
      </c>
      <c r="G169" s="14">
        <f t="shared" si="7"/>
        <v>350</v>
      </c>
      <c r="H169" s="54" t="str">
        <f>_xlfn.DISPIMG("ID_7C6D7D6971964C53BF7174E77AD9CAAC",1)</f>
        <v>=DISPIMG("ID_7C6D7D6971964C53BF7174E77AD9CAAC",1)</v>
      </c>
    </row>
    <row r="170" ht="75" spans="1:8">
      <c r="A170" s="11">
        <v>114</v>
      </c>
      <c r="B170" s="59" t="s">
        <v>301</v>
      </c>
      <c r="C170" s="60"/>
      <c r="D170" s="59" t="s">
        <v>13</v>
      </c>
      <c r="E170" s="11">
        <v>20</v>
      </c>
      <c r="F170" s="36">
        <v>4</v>
      </c>
      <c r="G170" s="14">
        <f t="shared" si="7"/>
        <v>80</v>
      </c>
      <c r="H170" s="54" t="str">
        <f>_xlfn.DISPIMG("ID_E984740B9B454A73B0D5AA8B79EAA197",1)</f>
        <v>=DISPIMG("ID_E984740B9B454A73B0D5AA8B79EAA197",1)</v>
      </c>
    </row>
    <row r="171" ht="50.9" spans="1:8">
      <c r="A171" s="11">
        <v>115</v>
      </c>
      <c r="B171" s="59" t="s">
        <v>302</v>
      </c>
      <c r="C171" s="60" t="s">
        <v>303</v>
      </c>
      <c r="D171" s="59" t="s">
        <v>13</v>
      </c>
      <c r="E171" s="11">
        <v>200</v>
      </c>
      <c r="F171" s="36">
        <v>0.2</v>
      </c>
      <c r="G171" s="14">
        <f t="shared" si="7"/>
        <v>40</v>
      </c>
      <c r="H171" s="54" t="str">
        <f>_xlfn.DISPIMG("ID_FB82488792684F968692E68C326F07E2",1)</f>
        <v>=DISPIMG("ID_FB82488792684F968692E68C326F07E2",1)</v>
      </c>
    </row>
    <row r="172" ht="75" spans="1:8">
      <c r="A172" s="11">
        <v>116</v>
      </c>
      <c r="B172" s="59" t="s">
        <v>304</v>
      </c>
      <c r="C172" s="60" t="s">
        <v>305</v>
      </c>
      <c r="D172" s="59" t="s">
        <v>13</v>
      </c>
      <c r="E172" s="11">
        <v>10</v>
      </c>
      <c r="F172" s="36">
        <v>3.5</v>
      </c>
      <c r="G172" s="14">
        <f t="shared" si="7"/>
        <v>35</v>
      </c>
      <c r="H172" s="54" t="str">
        <f>_xlfn.DISPIMG("ID_D6B295043D0E4F3292448B132C388BCB",1)</f>
        <v>=DISPIMG("ID_D6B295043D0E4F3292448B132C388BCB",1)</v>
      </c>
    </row>
    <row r="173" ht="75" spans="1:8">
      <c r="A173" s="11">
        <v>117</v>
      </c>
      <c r="B173" s="59" t="s">
        <v>306</v>
      </c>
      <c r="C173" s="60"/>
      <c r="D173" s="59" t="s">
        <v>13</v>
      </c>
      <c r="E173" s="11">
        <v>20</v>
      </c>
      <c r="F173" s="36">
        <v>110</v>
      </c>
      <c r="G173" s="14">
        <f t="shared" si="7"/>
        <v>2200</v>
      </c>
      <c r="H173" s="54" t="str">
        <f>_xlfn.DISPIMG("ID_090611B5FCCB442F88A3426CA83353E1",1)</f>
        <v>=DISPIMG("ID_090611B5FCCB442F88A3426CA83353E1",1)</v>
      </c>
    </row>
    <row r="174" ht="75" spans="1:8">
      <c r="A174" s="11">
        <v>118</v>
      </c>
      <c r="B174" s="59" t="s">
        <v>307</v>
      </c>
      <c r="C174" s="60" t="s">
        <v>308</v>
      </c>
      <c r="D174" s="59" t="s">
        <v>13</v>
      </c>
      <c r="E174" s="11">
        <v>10</v>
      </c>
      <c r="F174" s="36">
        <v>1.1</v>
      </c>
      <c r="G174" s="14">
        <f t="shared" si="7"/>
        <v>11</v>
      </c>
      <c r="H174" s="54" t="str">
        <f>_xlfn.DISPIMG("ID_5D3B4C31DA944E808D45A95115D0D67A",1)</f>
        <v>=DISPIMG("ID_5D3B4C31DA944E808D45A95115D0D67A",1)</v>
      </c>
    </row>
    <row r="175" ht="75" spans="1:8">
      <c r="A175" s="11">
        <v>119</v>
      </c>
      <c r="B175" s="59" t="s">
        <v>309</v>
      </c>
      <c r="C175" s="60" t="s">
        <v>310</v>
      </c>
      <c r="D175" s="59" t="s">
        <v>10</v>
      </c>
      <c r="E175" s="11">
        <v>2</v>
      </c>
      <c r="F175" s="36">
        <v>28</v>
      </c>
      <c r="G175" s="14">
        <f t="shared" si="7"/>
        <v>56</v>
      </c>
      <c r="H175" s="54" t="str">
        <f>_xlfn.DISPIMG("ID_F0E473BB279C4374B696A9A71289C52A",1)</f>
        <v>=DISPIMG("ID_F0E473BB279C4374B696A9A71289C52A",1)</v>
      </c>
    </row>
    <row r="176" ht="74.25" spans="1:8">
      <c r="A176" s="11">
        <v>120</v>
      </c>
      <c r="B176" s="59" t="s">
        <v>311</v>
      </c>
      <c r="C176" s="60" t="s">
        <v>312</v>
      </c>
      <c r="D176" s="59" t="s">
        <v>13</v>
      </c>
      <c r="E176" s="11">
        <v>500</v>
      </c>
      <c r="F176" s="36">
        <v>0.6</v>
      </c>
      <c r="G176" s="14">
        <f t="shared" si="7"/>
        <v>300</v>
      </c>
      <c r="H176" s="54" t="str">
        <f>_xlfn.DISPIMG("ID_ED1EC36069994DD7B9E2A853AEC74A51",1)</f>
        <v>=DISPIMG("ID_ED1EC36069994DD7B9E2A853AEC74A51",1)</v>
      </c>
    </row>
    <row r="177" ht="75" spans="1:8">
      <c r="A177" s="62">
        <v>121</v>
      </c>
      <c r="B177" s="62" t="s">
        <v>313</v>
      </c>
      <c r="C177" s="63" t="s">
        <v>314</v>
      </c>
      <c r="D177" s="62" t="s">
        <v>13</v>
      </c>
      <c r="E177" s="62">
        <v>6</v>
      </c>
      <c r="F177" s="8">
        <v>110</v>
      </c>
      <c r="G177" s="9">
        <f t="shared" si="7"/>
        <v>660</v>
      </c>
      <c r="H177" s="64" t="str">
        <f>_xlfn.DISPIMG("ID_70A6F9D0350B4349AFC8F83CFC51AF5A",1)</f>
        <v>=DISPIMG("ID_70A6F9D0350B4349AFC8F83CFC51AF5A",1)</v>
      </c>
    </row>
    <row r="178" spans="1:8">
      <c r="A178" s="65"/>
      <c r="B178" s="66"/>
      <c r="C178" s="67"/>
      <c r="D178" s="65"/>
      <c r="E178" s="65"/>
      <c r="F178" s="66"/>
      <c r="G178" s="68">
        <f>SUM(G2:G177)</f>
        <v>79633</v>
      </c>
      <c r="H178" s="65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51232</dc:creator>
  <cp:lastModifiedBy>杨洋</cp:lastModifiedBy>
  <dcterms:created xsi:type="dcterms:W3CDTF">2025-11-04T03:52:00Z</dcterms:created>
  <dcterms:modified xsi:type="dcterms:W3CDTF">2025-11-04T08:06:00Z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DDFE6C5C32804FF6A053CA3B518696D9_13</vt:lpwstr>
  </property>
  <property fmtid="{D5CDD505-2E9C-101B-9397-08002B2CF9AE}" pid="3" name="KSOProductBuildVer">
    <vt:lpwstr>2052-12.1.0.23125</vt:lpwstr>
  </property>
</Properties>
</file>